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omments66.xml" ContentType="application/vnd.openxmlformats-officedocument.spreadsheetml.comments+xml"/>
  <Override PartName="/xl/comments67.xml" ContentType="application/vnd.openxmlformats-officedocument.spreadsheetml.comments+xml"/>
  <Override PartName="/xl/comments68.xml" ContentType="application/vnd.openxmlformats-officedocument.spreadsheetml.comments+xml"/>
  <Override PartName="/xl/comments69.xml" ContentType="application/vnd.openxmlformats-officedocument.spreadsheetml.comments+xml"/>
  <Override PartName="/xl/comments7.xml" ContentType="application/vnd.openxmlformats-officedocument.spreadsheetml.comments+xml"/>
  <Override PartName="/xl/comments70.xml" ContentType="application/vnd.openxmlformats-officedocument.spreadsheetml.comments+xml"/>
  <Override PartName="/xl/comments71.xml" ContentType="application/vnd.openxmlformats-officedocument.spreadsheetml.comments+xml"/>
  <Override PartName="/xl/comments72.xml" ContentType="application/vnd.openxmlformats-officedocument.spreadsheetml.comments+xml"/>
  <Override PartName="/xl/comments73.xml" ContentType="application/vnd.openxmlformats-officedocument.spreadsheetml.comments+xml"/>
  <Override PartName="/xl/comments74.xml" ContentType="application/vnd.openxmlformats-officedocument.spreadsheetml.comments+xml"/>
  <Override PartName="/xl/comments75.xml" ContentType="application/vnd.openxmlformats-officedocument.spreadsheetml.comments+xml"/>
  <Override PartName="/xl/comments76.xml" ContentType="application/vnd.openxmlformats-officedocument.spreadsheetml.comments+xml"/>
  <Override PartName="/xl/comments77.xml" ContentType="application/vnd.openxmlformats-officedocument.spreadsheetml.comments+xml"/>
  <Override PartName="/xl/comments78.xml" ContentType="application/vnd.openxmlformats-officedocument.spreadsheetml.comments+xml"/>
  <Override PartName="/xl/comments79.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1.xml" ContentType="application/vnd.openxmlformats-officedocument.drawing+xml"/>
  <Override PartName="/xl/drawings/drawing10.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xml" ContentType="application/vnd.openxmlformats-officedocument.spreadsheetml.worksheet+xml"/>
  <Override PartName="/xl/worksheets/sheet190.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840" tabRatio="742" firstSheet="55" activeTab="55"/>
  </bookViews>
  <sheets>
    <sheet name="资产负债表(旧)" sheetId="138" state="hidden" r:id="rId1"/>
    <sheet name="表头信息" sheetId="158" state="hidden" r:id="rId2"/>
    <sheet name="资产负债表" sheetId="163" state="hidden" r:id="rId3"/>
    <sheet name="2-分类汇总" sheetId="2" state="hidden" r:id="rId4"/>
    <sheet name="3-流动资产汇总" sheetId="3" state="hidden" r:id="rId5"/>
    <sheet name="3-1货币资金汇总表" sheetId="157" state="hidden" r:id="rId6"/>
    <sheet name="3-1-1现金" sheetId="4" state="hidden" r:id="rId7"/>
    <sheet name="3-1-2银行存款" sheetId="5" state="hidden" r:id="rId8"/>
    <sheet name="3-1-3其他货币资金" sheetId="6" state="hidden" r:id="rId9"/>
    <sheet name="3-2交易性金融资产汇总 " sheetId="181" state="hidden" r:id="rId10"/>
    <sheet name="3-2-1交易性-股票" sheetId="182" state="hidden" r:id="rId11"/>
    <sheet name="3-2-2交易性-债券" sheetId="183" state="hidden" r:id="rId12"/>
    <sheet name="3-2-3交易性-基金 " sheetId="184" state="hidden" r:id="rId13"/>
    <sheet name="3-3衍生金融资产" sheetId="167" state="hidden" r:id="rId14"/>
    <sheet name="3-4应收票据" sheetId="98" state="hidden" r:id="rId15"/>
    <sheet name="3-5应收账款" sheetId="11" state="hidden" r:id="rId16"/>
    <sheet name="3-6应收款项融资" sheetId="168" state="hidden" r:id="rId17"/>
    <sheet name="3-7预付账款" sheetId="14" state="hidden" r:id="rId18"/>
    <sheet name="3-8其他应收款汇总" sheetId="186" state="hidden" r:id="rId19"/>
    <sheet name="3-8-1应收利息" sheetId="13" state="hidden" r:id="rId20"/>
    <sheet name="3-8-2应收股利" sheetId="12" state="hidden" r:id="rId21"/>
    <sheet name="3-8-3其他应收款" sheetId="16" state="hidden" r:id="rId22"/>
    <sheet name="3-9存货汇总" sheetId="17" state="hidden" r:id="rId23"/>
    <sheet name="3-9-1材料采购（在途物资）" sheetId="19" state="hidden" r:id="rId24"/>
    <sheet name="3-9-2原材料" sheetId="18" state="hidden" r:id="rId25"/>
    <sheet name="3-9-3在库周转材料" sheetId="20" state="hidden" r:id="rId26"/>
    <sheet name="3-9-4委托加工物资" sheetId="100" state="hidden" r:id="rId27"/>
    <sheet name="3-9-5产成品（库存商品）" sheetId="23" state="hidden" r:id="rId28"/>
    <sheet name="3-9-6在产品（合同履约成本）" sheetId="162" state="hidden" r:id="rId29"/>
    <sheet name="3-9-7发出商品" sheetId="116" state="hidden" r:id="rId30"/>
    <sheet name="3-9-8在用周转材料" sheetId="26" state="hidden" r:id="rId31"/>
    <sheet name="3-9-9低值易耗品" sheetId="185" state="hidden" r:id="rId32"/>
    <sheet name="3-10合同资产" sheetId="169" state="hidden" r:id="rId33"/>
    <sheet name="3-11持有待售资产" sheetId="170" state="hidden" r:id="rId34"/>
    <sheet name="3-12一年到期非流动资产" sheetId="31" state="hidden" r:id="rId35"/>
    <sheet name="3-13其他流动资产" sheetId="32" state="hidden" r:id="rId36"/>
    <sheet name="4-非流动资产汇总" sheetId="150" state="hidden" r:id="rId37"/>
    <sheet name="4-1债权投资" sheetId="171" state="hidden" r:id="rId38"/>
    <sheet name="4-2其他债权投资" sheetId="172" state="hidden" r:id="rId39"/>
    <sheet name="4-3长期应收款" sheetId="127" state="hidden" r:id="rId40"/>
    <sheet name="4-4长期股权投资" sheetId="36" state="hidden" r:id="rId41"/>
    <sheet name="4-5其他权益工具投资" sheetId="173" state="hidden" r:id="rId42"/>
    <sheet name="4-6其他非流动金融资产汇总" sheetId="7" state="hidden" r:id="rId43"/>
    <sheet name="4-6-1其他非流动金融资产-股票" sheetId="8" state="hidden" r:id="rId44"/>
    <sheet name="4-6-2其他非流动金融资产-债券" sheetId="9" state="hidden" r:id="rId45"/>
    <sheet name="4-6-3其他非流动金融资产-基金" sheetId="121" state="hidden" r:id="rId46"/>
    <sheet name="4-7投资性房地产汇总" sheetId="159" state="hidden" r:id="rId47"/>
    <sheet name="4-7-1投资性房地产（房屋）" sheetId="126" state="hidden" r:id="rId48"/>
    <sheet name="4-7-2投资性房地产（房屋）" sheetId="160" state="hidden" r:id="rId49"/>
    <sheet name="4-7-3投资性房地产（土地）" sheetId="156" state="hidden" r:id="rId50"/>
    <sheet name="4-7-4投资性房地产（土地）" sheetId="155" state="hidden" r:id="rId51"/>
    <sheet name="4-8固定资产汇总" sheetId="37" state="hidden" r:id="rId52"/>
    <sheet name="4-8-1房屋建筑物" sheetId="38" state="hidden" r:id="rId53"/>
    <sheet name="4-8-2构筑物" sheetId="39" state="hidden" r:id="rId54"/>
    <sheet name="4-8-3管道沟槽" sheetId="40" state="hidden" r:id="rId55"/>
    <sheet name="农业公司" sheetId="288" r:id="rId56"/>
    <sheet name="4-8-5车辆" sheetId="42" state="hidden" r:id="rId57"/>
    <sheet name="4-8-7土地" sheetId="120" state="hidden" r:id="rId58"/>
    <sheet name="4-8-8固定资产清理" sheetId="47" state="hidden" r:id="rId59"/>
    <sheet name="4-9在建工程汇总" sheetId="128" state="hidden" r:id="rId60"/>
    <sheet name="4-9-1在建（土建）" sheetId="45" state="hidden" r:id="rId61"/>
    <sheet name="4-9-2在建（设备）" sheetId="46" state="hidden" r:id="rId62"/>
    <sheet name="4-9-3在建（工程物资）" sheetId="44" state="hidden" r:id="rId63"/>
    <sheet name="4-10生产性生物资产" sheetId="129" state="hidden" r:id="rId64"/>
    <sheet name="4-11油气资产" sheetId="161" state="hidden" r:id="rId65"/>
    <sheet name="4-12使用权资产" sheetId="174" state="hidden" r:id="rId66"/>
    <sheet name="4-13无形资产汇总" sheetId="131" state="hidden" r:id="rId67"/>
    <sheet name="4-13-1无形-土地" sheetId="49" state="hidden" r:id="rId68"/>
    <sheet name="4-13-2无形-矿业权" sheetId="152" state="hidden" r:id="rId69"/>
    <sheet name="4-13-3无形-其他" sheetId="50" state="hidden" r:id="rId70"/>
    <sheet name="4-14开发支出" sheetId="151" state="hidden" r:id="rId71"/>
    <sheet name="4-15商誉" sheetId="133" state="hidden" r:id="rId72"/>
    <sheet name="4-16长期待摊费用" sheetId="52" state="hidden" r:id="rId73"/>
    <sheet name="4-17递延所得税资产" sheetId="54" state="hidden" r:id="rId74"/>
    <sheet name="4-18其他非流动资产（临时设施）" sheetId="53" state="hidden" r:id="rId75"/>
    <sheet name="5-流动负债汇总" sheetId="55" state="hidden" r:id="rId76"/>
    <sheet name="5-1短期借款" sheetId="56" state="hidden" r:id="rId77"/>
    <sheet name="5-2交易性金融负债" sheetId="134" state="hidden" r:id="rId78"/>
    <sheet name="5-3衍生金融负债" sheetId="175" state="hidden" r:id="rId79"/>
    <sheet name="5-4应付票据" sheetId="57" state="hidden" r:id="rId80"/>
    <sheet name="5-5应付账款" sheetId="58" state="hidden" r:id="rId81"/>
    <sheet name="5-6预收账款" sheetId="59" state="hidden" r:id="rId82"/>
    <sheet name="5-7合同负债" sheetId="176" state="hidden" r:id="rId83"/>
    <sheet name="5-8应付职工薪酬" sheetId="62" state="hidden" r:id="rId84"/>
    <sheet name="5-9应交税费" sheetId="64" state="hidden" r:id="rId85"/>
    <sheet name="5-10其他应付款汇总" sheetId="187" state="hidden" r:id="rId86"/>
    <sheet name="5-10-1应付利息" sheetId="135" state="hidden" r:id="rId87"/>
    <sheet name="5-10-2应付股利" sheetId="65" state="hidden" r:id="rId88"/>
    <sheet name="5-10-3其他应付款" sheetId="61" state="hidden" r:id="rId89"/>
    <sheet name="5-11持有待售负债" sheetId="177" state="hidden" r:id="rId90"/>
    <sheet name="5-12一年到期非流动负债" sheetId="68" state="hidden" r:id="rId91"/>
    <sheet name="5-13其他流动负债" sheetId="69" state="hidden" r:id="rId92"/>
    <sheet name="6-非流动负债汇总" sheetId="70" state="hidden" r:id="rId93"/>
    <sheet name="6-1长期借款" sheetId="71" state="hidden" r:id="rId94"/>
    <sheet name="6-2应付债券" sheetId="110" state="hidden" r:id="rId95"/>
    <sheet name="6-3租赁负债" sheetId="179" state="hidden" r:id="rId96"/>
    <sheet name="6-4长期应付款汇总" sheetId="188" state="hidden" r:id="rId97"/>
    <sheet name="6-4-1长期应付款" sheetId="73" state="hidden" r:id="rId98"/>
    <sheet name="6-4-2专项应付款" sheetId="111" state="hidden" r:id="rId99"/>
    <sheet name="6-5预计负债" sheetId="136" state="hidden" r:id="rId100"/>
    <sheet name="6-6递延收益" sheetId="180" state="hidden" r:id="rId101"/>
    <sheet name="6-7递延所得税负债" sheetId="76" state="hidden" r:id="rId102"/>
    <sheet name="6-8其他非流动负债" sheetId="96" state="hidden" r:id="rId103"/>
    <sheet name="3-1-1现金 (2)" sheetId="190" state="hidden" r:id="rId104"/>
    <sheet name="3-1-2银行存款 (2)" sheetId="191" state="hidden" r:id="rId105"/>
    <sheet name="3-1-3其他货币资金 (2)" sheetId="192" state="hidden" r:id="rId106"/>
    <sheet name="3-2-1交易性-股票 (2)" sheetId="194" state="hidden" r:id="rId107"/>
    <sheet name="3-2-2交易性-债券 (2)" sheetId="195" state="hidden" r:id="rId108"/>
    <sheet name="3-2-3交易性-基金  (2)" sheetId="196" state="hidden" r:id="rId109"/>
    <sheet name="3-3衍生金融资产 (2)" sheetId="197" state="hidden" r:id="rId110"/>
    <sheet name="3-4应收票据 (2)" sheetId="198" state="hidden" r:id="rId111"/>
    <sheet name="3-5应收账款 (2)" sheetId="199" state="hidden" r:id="rId112"/>
    <sheet name="3-6应收款项融资 (2)" sheetId="200" state="hidden" r:id="rId113"/>
    <sheet name="3-7预付账款 (2)" sheetId="201" state="hidden" r:id="rId114"/>
    <sheet name="3-8-1应收利息 (2)" sheetId="203" state="hidden" r:id="rId115"/>
    <sheet name="3-8-2应收股利 (2)" sheetId="204" state="hidden" r:id="rId116"/>
    <sheet name="3-8-3其他应收款 (2)" sheetId="205" state="hidden" r:id="rId117"/>
    <sheet name="3-9-1材料采购（在途物资） (2)" sheetId="207" state="hidden" r:id="rId118"/>
    <sheet name="3-9-2原材料 (2)" sheetId="208" state="hidden" r:id="rId119"/>
    <sheet name="3-9-3在库周转材料 (2)" sheetId="209" state="hidden" r:id="rId120"/>
    <sheet name="3-9-4委托加工物资 (2)" sheetId="210" state="hidden" r:id="rId121"/>
    <sheet name="3-9-5产成品（库存商品） (2)" sheetId="211" state="hidden" r:id="rId122"/>
    <sheet name="3-9-6在产品（合同履约成本） (2)" sheetId="212" state="hidden" r:id="rId123"/>
    <sheet name="3-9-7发出商品 (2)" sheetId="213" state="hidden" r:id="rId124"/>
    <sheet name="3-9-8在用周转材料 (2)" sheetId="214" state="hidden" r:id="rId125"/>
    <sheet name="3-9-9低值易耗品 (2)" sheetId="215" state="hidden" r:id="rId126"/>
    <sheet name="3-10合同资产 (2)" sheetId="216" state="hidden" r:id="rId127"/>
    <sheet name="3-11持有待售资产 (2)" sheetId="217" state="hidden" r:id="rId128"/>
    <sheet name="3-12一年到期非流动资产 (2)" sheetId="218" state="hidden" r:id="rId129"/>
    <sheet name="3-13其他流动资产 (2)" sheetId="219" state="hidden" r:id="rId130"/>
    <sheet name="4-1债权投资 (2)" sheetId="221" state="hidden" r:id="rId131"/>
    <sheet name="4-2其他债权投资 (2)" sheetId="222" state="hidden" r:id="rId132"/>
    <sheet name="4-3长期应收款 (2)" sheetId="223" state="hidden" r:id="rId133"/>
    <sheet name="4-4长期股权投资 (2)" sheetId="224" state="hidden" r:id="rId134"/>
    <sheet name="4-5其他权益工具投资 (2)" sheetId="225" state="hidden" r:id="rId135"/>
    <sheet name="4-6-1其他非流动金融资产-股票 (2)" sheetId="227" state="hidden" r:id="rId136"/>
    <sheet name="4-6-2其他非流动金融资产-债券 (2)" sheetId="228" state="hidden" r:id="rId137"/>
    <sheet name="4-6-3其他非流动金融资产-基金 (2)" sheetId="229" state="hidden" r:id="rId138"/>
    <sheet name="4-7-1投资性房地产（房屋） (2)" sheetId="231" state="hidden" r:id="rId139"/>
    <sheet name="4-7-2投资性房地产（房屋） (2)" sheetId="232" state="hidden" r:id="rId140"/>
    <sheet name="4-7-3投资性房地产（土地） (2)" sheetId="233" state="hidden" r:id="rId141"/>
    <sheet name="4-7-4投资性房地产（土地） (2)" sheetId="234" state="hidden" r:id="rId142"/>
    <sheet name="4-8-1房屋建筑物 (2)" sheetId="236" state="hidden" r:id="rId143"/>
    <sheet name="4-8-2构筑物 (2)" sheetId="237" state="hidden" r:id="rId144"/>
    <sheet name="4-8-3管道沟槽 (2)" sheetId="238" state="hidden" r:id="rId145"/>
    <sheet name="4-8-4机器设备 (2)" sheetId="239" state="hidden" r:id="rId146"/>
    <sheet name="4-8-5车辆 (2)" sheetId="240" state="hidden" r:id="rId147"/>
    <sheet name="4-8-6电子设备 (2)" sheetId="241" state="hidden" r:id="rId148"/>
    <sheet name="4-8-7土地 (2)" sheetId="242" state="hidden" r:id="rId149"/>
    <sheet name="4-8-8固定资产清理 (2)" sheetId="243" state="hidden" r:id="rId150"/>
    <sheet name="4-9-1在建（土建） (2)" sheetId="245" state="hidden" r:id="rId151"/>
    <sheet name="4-9-2在建（设备） (2)" sheetId="246" state="hidden" r:id="rId152"/>
    <sheet name="4-9-3在建（工程物资） (2)" sheetId="247" state="hidden" r:id="rId153"/>
    <sheet name="4-10生产性生物资产 (2)" sheetId="248" state="hidden" r:id="rId154"/>
    <sheet name="4-11油气资产 (2)" sheetId="249" state="hidden" r:id="rId155"/>
    <sheet name="4-12使用权资产 (2)" sheetId="250" state="hidden" r:id="rId156"/>
    <sheet name="4-13-1无形-土地 (2)" sheetId="252" state="hidden" r:id="rId157"/>
    <sheet name="4-13-2无形-矿业权 (2)" sheetId="253" state="hidden" r:id="rId158"/>
    <sheet name="4-13-3无形-其他 (2)" sheetId="254" state="hidden" r:id="rId159"/>
    <sheet name="4-14开发支出 (2)" sheetId="255" state="hidden" r:id="rId160"/>
    <sheet name="4-15商誉 (2)" sheetId="256" state="hidden" r:id="rId161"/>
    <sheet name="4-16长期待摊费用 (2)" sheetId="257" state="hidden" r:id="rId162"/>
    <sheet name="4-17递延所得税资产 (2)" sheetId="258" state="hidden" r:id="rId163"/>
    <sheet name="4-18其他非流动资产（临时设施） (2)" sheetId="259" state="hidden" r:id="rId164"/>
    <sheet name="5-1短期借款 (2)" sheetId="261" state="hidden" r:id="rId165"/>
    <sheet name="5-2交易性金融负债 (2)" sheetId="262" state="hidden" r:id="rId166"/>
    <sheet name="5-3衍生金融负债 (2)" sheetId="263" state="hidden" r:id="rId167"/>
    <sheet name="5-4应付票据 (2)" sheetId="264" state="hidden" r:id="rId168"/>
    <sheet name="5-5应付账款 (2)" sheetId="265" state="hidden" r:id="rId169"/>
    <sheet name="5-6预收账款 (2)" sheetId="266" state="hidden" r:id="rId170"/>
    <sheet name="5-7合同负债 (2)" sheetId="267" state="hidden" r:id="rId171"/>
    <sheet name="5-8应付职工薪酬 (2)" sheetId="268" state="hidden" r:id="rId172"/>
    <sheet name="5-9应交税费 (2)" sheetId="269" state="hidden" r:id="rId173"/>
    <sheet name="5-10-1应付利息 (2)" sheetId="271" state="hidden" r:id="rId174"/>
    <sheet name="5-10-2应付股利 (2)" sheetId="272" state="hidden" r:id="rId175"/>
    <sheet name="5-10-3其他应付款 (2)" sheetId="273" state="hidden" r:id="rId176"/>
    <sheet name="5-11持有待售负债 (2)" sheetId="274" state="hidden" r:id="rId177"/>
    <sheet name="5-12一年到期非流动负债 (2)" sheetId="275" state="hidden" r:id="rId178"/>
    <sheet name="5-13其他流动负债 (2)" sheetId="276" state="hidden" r:id="rId179"/>
    <sheet name="6-1长期借款 (2)" sheetId="278" state="hidden" r:id="rId180"/>
    <sheet name="6-2应付债券 (2)" sheetId="279" state="hidden" r:id="rId181"/>
    <sheet name="6-3租赁负债 (2)" sheetId="280" state="hidden" r:id="rId182"/>
    <sheet name="6-4-1长期应付款 (2)" sheetId="282" state="hidden" r:id="rId183"/>
    <sheet name="6-4-2专项应付款 (2)" sheetId="283" state="hidden" r:id="rId184"/>
    <sheet name="6-5预计负债 (2)" sheetId="284" state="hidden" r:id="rId185"/>
    <sheet name="6-6递延收益 (2)" sheetId="285" state="hidden" r:id="rId186"/>
    <sheet name="6-7递延所得税负债 (2)" sheetId="286" state="hidden" r:id="rId187"/>
    <sheet name="6-8其他非流动负债 (2)" sheetId="287" state="hidden" r:id="rId188"/>
    <sheet name="00000000" sheetId="78" state="hidden" r:id="rId189"/>
    <sheet name="账龄分析表" sheetId="164" state="hidden" r:id="rId190"/>
  </sheets>
  <definedNames>
    <definedName name="a">#REF!</definedName>
    <definedName name="aa" localSheetId="70">#REF!</definedName>
    <definedName name="aa" localSheetId="159">#REF!</definedName>
    <definedName name="aa" localSheetId="36">#REF!</definedName>
    <definedName name="aa">#REF!</definedName>
    <definedName name="cost">#REF!</definedName>
    <definedName name="PRCGAAP">#REF!</definedName>
    <definedName name="PRCGAAP2">#REF!</definedName>
    <definedName name="_xlnm.Print_Area" localSheetId="3">'2-分类汇总'!$A$1:$F$67</definedName>
    <definedName name="_xlnm.Print_Area" localSheetId="32">'3-10合同资产'!$A$1:$U$31</definedName>
    <definedName name="_xlnm.Print_Area" localSheetId="126">'3-10合同资产 (2)'!$A$1:$M$31</definedName>
    <definedName name="_xlnm.Print_Area" localSheetId="33">'3-11持有待售资产'!$A$1:$L$30</definedName>
    <definedName name="_xlnm.Print_Area" localSheetId="127">'3-11持有待售资产 (2)'!$A$1:$L$30</definedName>
    <definedName name="_xlnm.Print_Area" localSheetId="6">'3-1-1现金'!$A$1:$J$30</definedName>
    <definedName name="_xlnm.Print_Area" localSheetId="103">'3-1-1现金 (2)'!$A$1:$J$30</definedName>
    <definedName name="_xlnm.Print_Area" localSheetId="34">'3-12一年到期非流动资产'!$A$1:$I$30</definedName>
    <definedName name="_xlnm.Print_Area" localSheetId="128">'3-12一年到期非流动资产 (2)'!$A$1:$I$30</definedName>
    <definedName name="_xlnm.Print_Area" localSheetId="7">'3-1-2银行存款'!$A$1:$K$30</definedName>
    <definedName name="_xlnm.Print_Area" localSheetId="104">'3-1-2银行存款 (2)'!$A$1:$K$30</definedName>
    <definedName name="_xlnm.Print_Area" localSheetId="8">'3-1-3其他货币资金'!$A$1:$L$30</definedName>
    <definedName name="_xlnm.Print_Area" localSheetId="105">'3-1-3其他货币资金 (2)'!$A$1:$L$30</definedName>
    <definedName name="_xlnm.Print_Area" localSheetId="35">'3-13其他流动资产'!$A$1:$J$30</definedName>
    <definedName name="_xlnm.Print_Area" localSheetId="129">'3-13其他流动资产 (2)'!$A$1:$J$30</definedName>
    <definedName name="_xlnm.Print_Area" localSheetId="5">'3-1货币资金汇总表'!$A$1:$F$30</definedName>
    <definedName name="_xlnm.Print_Area" localSheetId="10">'3-2-1交易性-股票'!$A$1:$M$30</definedName>
    <definedName name="_xlnm.Print_Area" localSheetId="106">'3-2-1交易性-股票 (2)'!$A$1:$M$30</definedName>
    <definedName name="_xlnm.Print_Area" localSheetId="11">'3-2-2交易性-债券'!$A$1:$L$30</definedName>
    <definedName name="_xlnm.Print_Area" localSheetId="107">'3-2-2交易性-债券 (2)'!$A$1:$L$30</definedName>
    <definedName name="_xlnm.Print_Area" localSheetId="12">'3-2-3交易性-基金 '!$A$1:$M$30</definedName>
    <definedName name="_xlnm.Print_Area" localSheetId="108">'3-2-3交易性-基金  (2)'!$A$1:$M$30</definedName>
    <definedName name="_xlnm.Print_Area" localSheetId="9">'3-2交易性金融资产汇总 '!$A$1:$F$30</definedName>
    <definedName name="_xlnm.Print_Area" localSheetId="13">'3-3衍生金融资产'!$A$1:$M$30</definedName>
    <definedName name="_xlnm.Print_Area" localSheetId="109">'3-3衍生金融资产 (2)'!$A$1:$M$30</definedName>
    <definedName name="_xlnm.Print_Area" localSheetId="14">'3-4应收票据'!$A$1:$L$30</definedName>
    <definedName name="_xlnm.Print_Area" localSheetId="110">'3-4应收票据 (2)'!$A$1:$L$30</definedName>
    <definedName name="_xlnm.Print_Area" localSheetId="15">'3-5应收账款'!$A$1:$S$30</definedName>
    <definedName name="_xlnm.Print_Area" localSheetId="111">'3-5应收账款 (2)'!$A$1:$S$30</definedName>
    <definedName name="_xlnm.Print_Area" localSheetId="16">'3-6应收款项融资'!$A$1:$L$30</definedName>
    <definedName name="_xlnm.Print_Area" localSheetId="112">'3-6应收款项融资 (2)'!$A$1:$L$30</definedName>
    <definedName name="_xlnm.Print_Area" localSheetId="17">'3-7预付账款'!$A$1:$S$30</definedName>
    <definedName name="_xlnm.Print_Area" localSheetId="113">'3-7预付账款 (2)'!$A$1:$S$30</definedName>
    <definedName name="_xlnm.Print_Area" localSheetId="19">'3-8-1应收利息'!$A$1:$K$30</definedName>
    <definedName name="_xlnm.Print_Area" localSheetId="114">'3-8-1应收利息 (2)'!$A$1:$K$30</definedName>
    <definedName name="_xlnm.Print_Area" localSheetId="20">'3-8-2应收股利'!$A$1:$K$30</definedName>
    <definedName name="_xlnm.Print_Area" localSheetId="115">'3-8-2应收股利 (2)'!$A$1:$K$30</definedName>
    <definedName name="_xlnm.Print_Area" localSheetId="21">'3-8-3其他应收款'!$A$1:$S$29</definedName>
    <definedName name="_xlnm.Print_Area" localSheetId="116">'3-8-3其他应收款 (2)'!$A$1:$S$29</definedName>
    <definedName name="_xlnm.Print_Area" localSheetId="18">'3-8其他应收款汇总'!$A$1:$F$30</definedName>
    <definedName name="_xlnm.Print_Area" localSheetId="23">'3-9-1材料采购（在途物资）'!$A$1:$N$30</definedName>
    <definedName name="_xlnm.Print_Area" localSheetId="117">'3-9-1材料采购（在途物资） (2)'!$A$1:$N$30</definedName>
    <definedName name="_xlnm.Print_Area" localSheetId="24">'3-9-2原材料'!$A$1:$O$32</definedName>
    <definedName name="_xlnm.Print_Area" localSheetId="118">'3-9-2原材料 (2)'!$A$1:$O$32</definedName>
    <definedName name="_xlnm.Print_Area" localSheetId="25">'3-9-3在库周转材料'!$A$1:$N$30</definedName>
    <definedName name="_xlnm.Print_Area" localSheetId="119">'3-9-3在库周转材料 (2)'!$A$1:$N$30</definedName>
    <definedName name="_xlnm.Print_Area" localSheetId="26">'3-9-4委托加工物资'!$A$1:$N$30</definedName>
    <definedName name="_xlnm.Print_Area" localSheetId="120">'3-9-4委托加工物资 (2)'!$A$1:$N$30</definedName>
    <definedName name="_xlnm.Print_Area" localSheetId="27">'3-9-5产成品（库存商品）'!$A$1:$N$32</definedName>
    <definedName name="_xlnm.Print_Area" localSheetId="121">'3-9-5产成品（库存商品） (2)'!$A$1:$N$32</definedName>
    <definedName name="_xlnm.Print_Area" localSheetId="28">'3-9-6在产品（合同履约成本）'!$A$1:$L$32</definedName>
    <definedName name="_xlnm.Print_Area" localSheetId="122">'3-9-6在产品（合同履约成本） (2)'!$A$1:$L$32</definedName>
    <definedName name="_xlnm.Print_Area" localSheetId="29">'3-9-7发出商品'!$A$1:$O$30</definedName>
    <definedName name="_xlnm.Print_Area" localSheetId="123">'3-9-7发出商品 (2)'!$A$1:$O$30</definedName>
    <definedName name="_xlnm.Print_Area" localSheetId="30">'3-9-8在用周转材料'!$A$1:$P$30</definedName>
    <definedName name="_xlnm.Print_Area" localSheetId="124">'3-9-8在用周转材料 (2)'!$A$1:$P$30</definedName>
    <definedName name="_xlnm.Print_Area" localSheetId="31">'3-9-9低值易耗品'!$A$1:$P$30</definedName>
    <definedName name="_xlnm.Print_Area" localSheetId="125">'3-9-9低值易耗品 (2)'!$A$1:$P$30</definedName>
    <definedName name="_xlnm.Print_Area" localSheetId="22">'3-9存货汇总'!$A$1:$F$30</definedName>
    <definedName name="_xlnm.Print_Area" localSheetId="4">'3-流动资产汇总'!$A$1:$F$29</definedName>
    <definedName name="_xlnm.Print_Area" localSheetId="63">'4-10生产性生物资产'!$A$1:$N$30</definedName>
    <definedName name="_xlnm.Print_Area" localSheetId="153">'4-10生产性生物资产 (2)'!$A$1:$N$30</definedName>
    <definedName name="_xlnm.Print_Area" localSheetId="64">'4-11油气资产'!$A$1:$O$30</definedName>
    <definedName name="_xlnm.Print_Area" localSheetId="154">'4-11油气资产 (2)'!$A$1:$O$30</definedName>
    <definedName name="_xlnm.Print_Area" localSheetId="65">'4-12使用权资产'!$A$1:$S$30</definedName>
    <definedName name="_xlnm.Print_Area" localSheetId="155">'4-12使用权资产 (2)'!$A$1:$S$30</definedName>
    <definedName name="_xlnm.Print_Area" localSheetId="67">'4-13-1无形-土地'!$A$1:$P$30</definedName>
    <definedName name="_xlnm.Print_Area" localSheetId="156">'4-13-1无形-土地 (2)'!$A$1:$P$30</definedName>
    <definedName name="_xlnm.Print_Area" localSheetId="68">'4-13-2无形-矿业权'!$A$1:$N$30</definedName>
    <definedName name="_xlnm.Print_Area" localSheetId="157">'4-13-2无形-矿业权 (2)'!$A$1:$N$30</definedName>
    <definedName name="_xlnm.Print_Area" localSheetId="69">'4-13-3无形-其他'!$A$1:$K$30</definedName>
    <definedName name="_xlnm.Print_Area" localSheetId="158">'4-13-3无形-其他 (2)'!$A$1:$K$30</definedName>
    <definedName name="_xlnm.Print_Area" localSheetId="66">'4-13无形资产汇总'!$A$1:$F$30</definedName>
    <definedName name="_xlnm.Print_Area" localSheetId="70">'4-14开发支出'!$A$1:$H$30</definedName>
    <definedName name="_xlnm.Print_Area" localSheetId="159">'4-14开发支出 (2)'!$A$1:$H$30</definedName>
    <definedName name="_xlnm.Print_Area" localSheetId="71">'4-15商誉'!$A$1:$H$30</definedName>
    <definedName name="_xlnm.Print_Area" localSheetId="160">'4-15商誉 (2)'!$A$1:$H$30</definedName>
    <definedName name="_xlnm.Print_Area" localSheetId="72">'4-16长期待摊费用'!$A$1:$K$30</definedName>
    <definedName name="_xlnm.Print_Area" localSheetId="161">'4-16长期待摊费用 (2)'!$A$1:$K$30</definedName>
    <definedName name="_xlnm.Print_Area" localSheetId="73">'4-17递延所得税资产'!$A$1:$I$30</definedName>
    <definedName name="_xlnm.Print_Area" localSheetId="162">'4-17递延所得税资产 (2)'!$A$1:$I$30</definedName>
    <definedName name="_xlnm.Print_Area" localSheetId="74">'4-18其他非流动资产（临时设施）'!$A$1:$P$30</definedName>
    <definedName name="_xlnm.Print_Area" localSheetId="163">'4-18其他非流动资产（临时设施） (2)'!$A$1:$P$30</definedName>
    <definedName name="_xlnm.Print_Area" localSheetId="37">'4-1债权投资'!$A$1:$L$30</definedName>
    <definedName name="_xlnm.Print_Area" localSheetId="130">'4-1债权投资 (2)'!$A$1:$L$30</definedName>
    <definedName name="_xlnm.Print_Area" localSheetId="38">'4-2其他债权投资'!$A$1:$L$30</definedName>
    <definedName name="_xlnm.Print_Area" localSheetId="131">'4-2其他债权投资 (2)'!$A$1:$L$30</definedName>
    <definedName name="_xlnm.Print_Area" localSheetId="39">'4-3长期应收款'!$A$1:$I$30</definedName>
    <definedName name="_xlnm.Print_Area" localSheetId="132">'4-3长期应收款 (2)'!$A$1:$I$30</definedName>
    <definedName name="_xlnm.Print_Area" localSheetId="40">'4-4长期股权投资'!$A$1:$K$30</definedName>
    <definedName name="_xlnm.Print_Area" localSheetId="133">'4-4长期股权投资 (2)'!$A$1:$K$30</definedName>
    <definedName name="_xlnm.Print_Area" localSheetId="41">'4-5其他权益工具投资'!$A$1:$M$30</definedName>
    <definedName name="_xlnm.Print_Area" localSheetId="134">'4-5其他权益工具投资 (2)'!$A$1:$M$30</definedName>
    <definedName name="_xlnm.Print_Area" localSheetId="43">'4-6-1其他非流动金融资产-股票'!$A$1:$M$30</definedName>
    <definedName name="_xlnm.Print_Area" localSheetId="135">'4-6-1其他非流动金融资产-股票 (2)'!$A$1:$M$30</definedName>
    <definedName name="_xlnm.Print_Area" localSheetId="44">'4-6-2其他非流动金融资产-债券'!$A$1:$L$30</definedName>
    <definedName name="_xlnm.Print_Area" localSheetId="136">'4-6-2其他非流动金融资产-债券 (2)'!$A$1:$L$30</definedName>
    <definedName name="_xlnm.Print_Area" localSheetId="45">'4-6-3其他非流动金融资产-基金'!$A$1:$M$30</definedName>
    <definedName name="_xlnm.Print_Area" localSheetId="137">'4-6-3其他非流动金融资产-基金 (2)'!$A$1:$M$30</definedName>
    <definedName name="_xlnm.Print_Area" localSheetId="42">'4-6其他非流动金融资产汇总'!$A$1:$F$30</definedName>
    <definedName name="_xlnm.Print_Area" localSheetId="47">'4-7-1投资性房地产（房屋）'!$A$1:$R$30</definedName>
    <definedName name="_xlnm.Print_Area" localSheetId="138">'4-7-1投资性房地产（房屋） (2)'!$A$1:$R$30</definedName>
    <definedName name="_xlnm.Print_Area" localSheetId="48">'4-7-2投资性房地产（房屋）'!$A$1:$O$30</definedName>
    <definedName name="_xlnm.Print_Area" localSheetId="139">'4-7-2投资性房地产（房屋） (2)'!$A$1:$O$31</definedName>
    <definedName name="_xlnm.Print_Area" localSheetId="49">'4-7-3投资性房地产（土地）'!$A$1:$Q$30</definedName>
    <definedName name="_xlnm.Print_Area" localSheetId="140">'4-7-3投资性房地产（土地） (2)'!$A$1:$Q$30</definedName>
    <definedName name="_xlnm.Print_Area" localSheetId="50">'4-7-4投资性房地产（土地）'!$A$1:$Q$30</definedName>
    <definedName name="_xlnm.Print_Area" localSheetId="141">'4-7-4投资性房地产（土地） (2)'!$A$1:$Q$30</definedName>
    <definedName name="_xlnm.Print_Area" localSheetId="46">'4-7投资性房地产汇总'!$A$1:$F$30</definedName>
    <definedName name="_xlnm.Print_Area" localSheetId="52">'4-8-1房屋建筑物'!$A$1:$W$30</definedName>
    <definedName name="_xlnm.Print_Area" localSheetId="142">'4-8-1房屋建筑物 (2)'!$A$1:$W$30</definedName>
    <definedName name="_xlnm.Print_Area" localSheetId="53">'4-8-2构筑物'!$A$1:$Q$30</definedName>
    <definedName name="_xlnm.Print_Area" localSheetId="143">'4-8-2构筑物 (2)'!$A$1:$Q$30</definedName>
    <definedName name="_xlnm.Print_Area" localSheetId="54">'4-8-3管道沟槽'!$A$1:$P$30</definedName>
    <definedName name="_xlnm.Print_Area" localSheetId="144">'4-8-3管道沟槽 (2)'!$A$1:$P$30</definedName>
    <definedName name="_xlnm.Print_Area" localSheetId="145">'4-8-4机器设备 (2)'!$A$1:$S$30</definedName>
    <definedName name="_xlnm.Print_Area" localSheetId="56">'4-8-5车辆'!$A$1:$S$30</definedName>
    <definedName name="_xlnm.Print_Area" localSheetId="146">'4-8-5车辆 (2)'!$A$1:$S$30</definedName>
    <definedName name="_xlnm.Print_Area" localSheetId="147">'4-8-6电子设备 (2)'!$A$1:$S$30</definedName>
    <definedName name="_xlnm.Print_Area" localSheetId="57">'4-8-7土地'!$A$1:$P$30</definedName>
    <definedName name="_xlnm.Print_Area" localSheetId="148">'4-8-7土地 (2)'!$A$1:$P$30</definedName>
    <definedName name="_xlnm.Print_Area" localSheetId="58">'4-8-8固定资产清理'!$A$1:$H$30</definedName>
    <definedName name="_xlnm.Print_Area" localSheetId="149">'4-8-8固定资产清理 (2)'!$A$1:$H$30</definedName>
    <definedName name="_xlnm.Print_Area" localSheetId="51">'4-8固定资产汇总'!$A$1:$J$30</definedName>
    <definedName name="_xlnm.Print_Area" localSheetId="60">'4-9-1在建（土建）'!$A$1:$M$30</definedName>
    <definedName name="_xlnm.Print_Area" localSheetId="150">'4-9-1在建（土建） (2)'!$A$1:$M$30</definedName>
    <definedName name="_xlnm.Print_Area" localSheetId="61">'4-9-2在建（设备）'!$A$1:$R$30</definedName>
    <definedName name="_xlnm.Print_Area" localSheetId="151">'4-9-2在建（设备） (2)'!$A$1:$R$30</definedName>
    <definedName name="_xlnm.Print_Area" localSheetId="62">'4-9-3在建（工程物资）'!$A$1:$M$30</definedName>
    <definedName name="_xlnm.Print_Area" localSheetId="152">'4-9-3在建（工程物资） (2)'!$A$1:$M$30</definedName>
    <definedName name="_xlnm.Print_Area" localSheetId="59">'4-9在建工程汇总'!$A$1:$F$30</definedName>
    <definedName name="_xlnm.Print_Area" localSheetId="36">'4-非流动资产汇总'!$A$1:$F$28</definedName>
    <definedName name="_xlnm.Print_Area" localSheetId="86">'5-10-1应付利息'!$A$1:$I$30</definedName>
    <definedName name="_xlnm.Print_Area" localSheetId="173">'5-10-1应付利息 (2)'!$A$1:$I$30</definedName>
    <definedName name="_xlnm.Print_Area" localSheetId="87">'5-10-2应付股利'!$A$1:$G$30</definedName>
    <definedName name="_xlnm.Print_Area" localSheetId="174">'5-10-2应付股利 (2)'!$A$1:$G$30</definedName>
    <definedName name="_xlnm.Print_Area" localSheetId="88">'5-10-3其他应付款'!$A$1:$N$30</definedName>
    <definedName name="_xlnm.Print_Area" localSheetId="175">'5-10-3其他应付款 (2)'!$A$1:$N$30</definedName>
    <definedName name="_xlnm.Print_Area" localSheetId="85">'5-10其他应付款汇总'!$A$1:$F$30</definedName>
    <definedName name="_xlnm.Print_Area" localSheetId="89">'5-11持有待售负债'!$A$1:$L$28</definedName>
    <definedName name="_xlnm.Print_Area" localSheetId="176">'5-11持有待售负债 (2)'!$A$1:$L$28</definedName>
    <definedName name="_xlnm.Print_Area" localSheetId="90">'5-12一年到期非流动负债'!$A$1:$H$30</definedName>
    <definedName name="_xlnm.Print_Area" localSheetId="177">'5-12一年到期非流动负债 (2)'!$A$1:$H$30</definedName>
    <definedName name="_xlnm.Print_Area" localSheetId="91">'5-13其他流动负债'!$A$1:$G$30</definedName>
    <definedName name="_xlnm.Print_Area" localSheetId="178">'5-13其他流动负债 (2)'!$A$1:$G$30</definedName>
    <definedName name="_xlnm.Print_Area" localSheetId="76">'5-1短期借款'!$A$1:$K$30</definedName>
    <definedName name="_xlnm.Print_Area" localSheetId="164">'5-1短期借款 (2)'!$A$1:$K$30</definedName>
    <definedName name="_xlnm.Print_Area" localSheetId="77">'5-2交易性金融负债'!$A$1:$G$30</definedName>
    <definedName name="_xlnm.Print_Area" localSheetId="165">'5-2交易性金融负债 (2)'!$A$1:$G$30</definedName>
    <definedName name="_xlnm.Print_Area" localSheetId="78">'5-3衍生金融负债'!$A$1:$M$30</definedName>
    <definedName name="_xlnm.Print_Area" localSheetId="166">'5-3衍生金融负债 (2)'!$A$1:$M$30</definedName>
    <definedName name="_xlnm.Print_Area" localSheetId="79">'5-4应付票据'!$A$1:$H$30</definedName>
    <definedName name="_xlnm.Print_Area" localSheetId="167">'5-4应付票据 (2)'!$A$1:$H$30</definedName>
    <definedName name="_xlnm.Print_Area" localSheetId="80">'5-5应付账款'!$A$1:$P$30</definedName>
    <definedName name="_xlnm.Print_Area" localSheetId="168">'5-5应付账款 (2)'!$A$1:$P$30</definedName>
    <definedName name="_xlnm.Print_Area" localSheetId="81">'5-6预收账款'!$A$1:$P$30</definedName>
    <definedName name="_xlnm.Print_Area" localSheetId="169">'5-6预收账款 (2)'!$A$1:$P$30</definedName>
    <definedName name="_xlnm.Print_Area" localSheetId="82">'5-7合同负债'!$A$1:$J$29</definedName>
    <definedName name="_xlnm.Print_Area" localSheetId="170">'5-7合同负债 (2)'!$A$1:$J$29</definedName>
    <definedName name="_xlnm.Print_Area" localSheetId="83">'5-8应付职工薪酬'!$A$1:$F$30</definedName>
    <definedName name="_xlnm.Print_Area" localSheetId="171">'5-8应付职工薪酬 (2)'!$A$1:$F$30</definedName>
    <definedName name="_xlnm.Print_Area" localSheetId="84">'5-9应交税费'!$A$1:$G$30</definedName>
    <definedName name="_xlnm.Print_Area" localSheetId="172">'5-9应交税费 (2)'!$A$1:$G$30</definedName>
    <definedName name="_xlnm.Print_Area" localSheetId="75">'5-流动负债汇总'!$A$1:$F$29</definedName>
    <definedName name="_xlnm.Print_Area" localSheetId="93">'6-1长期借款'!$A$1:$K$30</definedName>
    <definedName name="_xlnm.Print_Area" localSheetId="179">'6-1长期借款 (2)'!$A$1:$K$30</definedName>
    <definedName name="_xlnm.Print_Area" localSheetId="94">'6-2应付债券'!$A$1:$I$30</definedName>
    <definedName name="_xlnm.Print_Area" localSheetId="180">'6-2应付债券 (2)'!$A$1:$I$30</definedName>
    <definedName name="_xlnm.Print_Area" localSheetId="95">'6-3租赁负债'!$A$1:$H$30</definedName>
    <definedName name="_xlnm.Print_Area" localSheetId="181">'6-3租赁负债 (2)'!$A$1:$H$30</definedName>
    <definedName name="_xlnm.Print_Area" localSheetId="97">'6-4-1长期应付款'!$A$1:$I$30</definedName>
    <definedName name="_xlnm.Print_Area" localSheetId="182">'6-4-1长期应付款 (2)'!$A$1:$I$30</definedName>
    <definedName name="_xlnm.Print_Area" localSheetId="98">'6-4-2专项应付款'!$A$1:$G$30</definedName>
    <definedName name="_xlnm.Print_Area" localSheetId="183">'6-4-2专项应付款 (2)'!$A$1:$G$30</definedName>
    <definedName name="_xlnm.Print_Area" localSheetId="99">'6-5预计负债'!$A$1:$G$30</definedName>
    <definedName name="_xlnm.Print_Area" localSheetId="184">'6-5预计负债 (2)'!$A$1:$G$30</definedName>
    <definedName name="_xlnm.Print_Area" localSheetId="100">'6-6递延收益'!$A$1:$I$30</definedName>
    <definedName name="_xlnm.Print_Area" localSheetId="185">'6-6递延收益 (2)'!$A$1:$I$30</definedName>
    <definedName name="_xlnm.Print_Area" localSheetId="101">'6-7递延所得税负债'!$A$1:$G$30</definedName>
    <definedName name="_xlnm.Print_Area" localSheetId="186">'6-7递延所得税负债 (2)'!$A$1:$G$30</definedName>
    <definedName name="_xlnm.Print_Area" localSheetId="102">'6-8其他非流动负债'!$A$1:$G$30</definedName>
    <definedName name="_xlnm.Print_Area" localSheetId="187">'6-8其他非流动负债 (2)'!$A$1:$G$30</definedName>
    <definedName name="_xlnm.Print_Area" localSheetId="92">'6-非流动负债汇总'!$A$1:$F$29</definedName>
    <definedName name="_xlnm.Print_Area">#REF!</definedName>
    <definedName name="Print_Area_MI">#REF!</definedName>
    <definedName name="_xlnm.Print_Titles" localSheetId="3">'2-分类汇总'!$1:$6</definedName>
    <definedName name="_xlnm.Print_Titles" localSheetId="32">'3-10合同资产'!$1:$6</definedName>
    <definedName name="_xlnm.Print_Titles" localSheetId="126">'3-10合同资产 (2)'!$1:$6</definedName>
    <definedName name="_xlnm.Print_Titles" localSheetId="33">'3-11持有待售资产'!$1:$6</definedName>
    <definedName name="_xlnm.Print_Titles" localSheetId="127">'3-11持有待售资产 (2)'!$1:$6</definedName>
    <definedName name="_xlnm.Print_Titles" localSheetId="6">'3-1-1现金'!$1:$6</definedName>
    <definedName name="_xlnm.Print_Titles" localSheetId="103">'3-1-1现金 (2)'!$1:$6</definedName>
    <definedName name="_xlnm.Print_Titles" localSheetId="34">'3-12一年到期非流动资产'!$1:$6</definedName>
    <definedName name="_xlnm.Print_Titles" localSheetId="128">'3-12一年到期非流动资产 (2)'!$1:$6</definedName>
    <definedName name="_xlnm.Print_Titles" localSheetId="7">'3-1-2银行存款'!$1:$6</definedName>
    <definedName name="_xlnm.Print_Titles" localSheetId="104">'3-1-2银行存款 (2)'!$1:$6</definedName>
    <definedName name="_xlnm.Print_Titles" localSheetId="8">'3-1-3其他货币资金'!$1:$6</definedName>
    <definedName name="_xlnm.Print_Titles" localSheetId="105">'3-1-3其他货币资金 (2)'!$1:$6</definedName>
    <definedName name="_xlnm.Print_Titles" localSheetId="35">'3-13其他流动资产'!$1:$6</definedName>
    <definedName name="_xlnm.Print_Titles" localSheetId="129">'3-13其他流动资产 (2)'!$1:$6</definedName>
    <definedName name="_xlnm.Print_Titles" localSheetId="10">'3-2-1交易性-股票'!$1:$6</definedName>
    <definedName name="_xlnm.Print_Titles" localSheetId="106">'3-2-1交易性-股票 (2)'!$1:$6</definedName>
    <definedName name="_xlnm.Print_Titles" localSheetId="11">'3-2-2交易性-债券'!$1:$6</definedName>
    <definedName name="_xlnm.Print_Titles" localSheetId="107">'3-2-2交易性-债券 (2)'!$1:$6</definedName>
    <definedName name="_xlnm.Print_Titles" localSheetId="12">'3-2-3交易性-基金 '!$1:$6</definedName>
    <definedName name="_xlnm.Print_Titles" localSheetId="108">'3-2-3交易性-基金  (2)'!$1:$6</definedName>
    <definedName name="_xlnm.Print_Titles" localSheetId="13">'3-3衍生金融资产'!$1:$6</definedName>
    <definedName name="_xlnm.Print_Titles" localSheetId="109">'3-3衍生金融资产 (2)'!$1:$6</definedName>
    <definedName name="_xlnm.Print_Titles" localSheetId="14">'3-4应收票据'!$1:$6</definedName>
    <definedName name="_xlnm.Print_Titles" localSheetId="110">'3-4应收票据 (2)'!$1:$6</definedName>
    <definedName name="_xlnm.Print_Titles" localSheetId="15">'3-5应收账款'!$1:$6</definedName>
    <definedName name="_xlnm.Print_Titles" localSheetId="111">'3-5应收账款 (2)'!$1:$6</definedName>
    <definedName name="_xlnm.Print_Titles" localSheetId="16">'3-6应收款项融资'!$1:$6</definedName>
    <definedName name="_xlnm.Print_Titles" localSheetId="112">'3-6应收款项融资 (2)'!$1:$6</definedName>
    <definedName name="_xlnm.Print_Titles" localSheetId="17">'3-7预付账款'!$1:$6</definedName>
    <definedName name="_xlnm.Print_Titles" localSheetId="113">'3-7预付账款 (2)'!$1:$6</definedName>
    <definedName name="_xlnm.Print_Titles" localSheetId="19">'3-8-1应收利息'!$1:$6</definedName>
    <definedName name="_xlnm.Print_Titles" localSheetId="114">'3-8-1应收利息 (2)'!$1:$6</definedName>
    <definedName name="_xlnm.Print_Titles" localSheetId="20">'3-8-2应收股利'!$1:$6</definedName>
    <definedName name="_xlnm.Print_Titles" localSheetId="115">'3-8-2应收股利 (2)'!$1:$6</definedName>
    <definedName name="_xlnm.Print_Titles" localSheetId="21">'3-8-3其他应收款'!$1:$6</definedName>
    <definedName name="_xlnm.Print_Titles" localSheetId="116">'3-8-3其他应收款 (2)'!$1:$6</definedName>
    <definedName name="_xlnm.Print_Titles" localSheetId="23">'3-9-1材料采购（在途物资）'!$1:$6</definedName>
    <definedName name="_xlnm.Print_Titles" localSheetId="117">'3-9-1材料采购（在途物资） (2)'!$1:$6</definedName>
    <definedName name="_xlnm.Print_Titles" localSheetId="24">'3-9-2原材料'!$1:$6</definedName>
    <definedName name="_xlnm.Print_Titles" localSheetId="118">'3-9-2原材料 (2)'!$1:$6</definedName>
    <definedName name="_xlnm.Print_Titles" localSheetId="25">'3-9-3在库周转材料'!$1:$6</definedName>
    <definedName name="_xlnm.Print_Titles" localSheetId="119">'3-9-3在库周转材料 (2)'!$1:$6</definedName>
    <definedName name="_xlnm.Print_Titles" localSheetId="26">'3-9-4委托加工物资'!$1:$6</definedName>
    <definedName name="_xlnm.Print_Titles" localSheetId="120">'3-9-4委托加工物资 (2)'!$1:$6</definedName>
    <definedName name="_xlnm.Print_Titles" localSheetId="27">'3-9-5产成品（库存商品）'!$1:$6</definedName>
    <definedName name="_xlnm.Print_Titles" localSheetId="121">'3-9-5产成品（库存商品） (2)'!$1:$6</definedName>
    <definedName name="_xlnm.Print_Titles" localSheetId="28">'3-9-6在产品（合同履约成本）'!$1:$6</definedName>
    <definedName name="_xlnm.Print_Titles" localSheetId="122">'3-9-6在产品（合同履约成本） (2)'!$1:$6</definedName>
    <definedName name="_xlnm.Print_Titles" localSheetId="29">'3-9-7发出商品'!$1:$6</definedName>
    <definedName name="_xlnm.Print_Titles" localSheetId="123">'3-9-7发出商品 (2)'!$1:$6</definedName>
    <definedName name="_xlnm.Print_Titles" localSheetId="30">'3-9-8在用周转材料'!$1:$6</definedName>
    <definedName name="_xlnm.Print_Titles" localSheetId="124">'3-9-8在用周转材料 (2)'!$1:$6</definedName>
    <definedName name="_xlnm.Print_Titles" localSheetId="31">'3-9-9低值易耗品'!$1:$6</definedName>
    <definedName name="_xlnm.Print_Titles" localSheetId="125">'3-9-9低值易耗品 (2)'!$1:$6</definedName>
    <definedName name="_xlnm.Print_Titles" localSheetId="63">'4-10生产性生物资产'!$1:$6</definedName>
    <definedName name="_xlnm.Print_Titles" localSheetId="153">'4-10生产性生物资产 (2)'!$1:$6</definedName>
    <definedName name="_xlnm.Print_Titles" localSheetId="64">'4-11油气资产'!$1:$6</definedName>
    <definedName name="_xlnm.Print_Titles" localSheetId="154">'4-11油气资产 (2)'!$1:$6</definedName>
    <definedName name="_xlnm.Print_Titles" localSheetId="65">'4-12使用权资产'!$1:$6</definedName>
    <definedName name="_xlnm.Print_Titles" localSheetId="155">'4-12使用权资产 (2)'!$1:$6</definedName>
    <definedName name="_xlnm.Print_Titles" localSheetId="67">'4-13-1无形-土地'!$1:$6</definedName>
    <definedName name="_xlnm.Print_Titles" localSheetId="156">'4-13-1无形-土地 (2)'!$1:$6</definedName>
    <definedName name="_xlnm.Print_Titles" localSheetId="68">'4-13-2无形-矿业权'!$1:$6</definedName>
    <definedName name="_xlnm.Print_Titles" localSheetId="157">'4-13-2无形-矿业权 (2)'!$1:$6</definedName>
    <definedName name="_xlnm.Print_Titles" localSheetId="69">'4-13-3无形-其他'!$1:$6</definedName>
    <definedName name="_xlnm.Print_Titles" localSheetId="158">'4-13-3无形-其他 (2)'!$1:$6</definedName>
    <definedName name="_xlnm.Print_Titles" localSheetId="70">'4-14开发支出'!$1:$6</definedName>
    <definedName name="_xlnm.Print_Titles" localSheetId="159">'4-14开发支出 (2)'!$1:$6</definedName>
    <definedName name="_xlnm.Print_Titles" localSheetId="71">'4-15商誉'!$1:$6</definedName>
    <definedName name="_xlnm.Print_Titles" localSheetId="160">'4-15商誉 (2)'!$1:$6</definedName>
    <definedName name="_xlnm.Print_Titles" localSheetId="72">'4-16长期待摊费用'!$1:$6</definedName>
    <definedName name="_xlnm.Print_Titles" localSheetId="161">'4-16长期待摊费用 (2)'!$1:$6</definedName>
    <definedName name="_xlnm.Print_Titles" localSheetId="73">'4-17递延所得税资产'!$1:$6</definedName>
    <definedName name="_xlnm.Print_Titles" localSheetId="162">'4-17递延所得税资产 (2)'!$1:$6</definedName>
    <definedName name="_xlnm.Print_Titles" localSheetId="74">'4-18其他非流动资产（临时设施）'!$1:$6</definedName>
    <definedName name="_xlnm.Print_Titles" localSheetId="163">'4-18其他非流动资产（临时设施） (2)'!$1:$6</definedName>
    <definedName name="_xlnm.Print_Titles" localSheetId="37">'4-1债权投资'!$1:$6</definedName>
    <definedName name="_xlnm.Print_Titles" localSheetId="130">'4-1债权投资 (2)'!$1:$6</definedName>
    <definedName name="_xlnm.Print_Titles" localSheetId="38">'4-2其他债权投资'!$1:$6</definedName>
    <definedName name="_xlnm.Print_Titles" localSheetId="131">'4-2其他债权投资 (2)'!$1:$6</definedName>
    <definedName name="_xlnm.Print_Titles" localSheetId="39">'4-3长期应收款'!$1:$6</definedName>
    <definedName name="_xlnm.Print_Titles" localSheetId="132">'4-3长期应收款 (2)'!$1:$6</definedName>
    <definedName name="_xlnm.Print_Titles" localSheetId="40">'4-4长期股权投资'!$1:$6</definedName>
    <definedName name="_xlnm.Print_Titles" localSheetId="133">'4-4长期股权投资 (2)'!$1:$6</definedName>
    <definedName name="_xlnm.Print_Titles" localSheetId="41">'4-5其他权益工具投资'!$1:$6</definedName>
    <definedName name="_xlnm.Print_Titles" localSheetId="134">'4-5其他权益工具投资 (2)'!$1:$6</definedName>
    <definedName name="_xlnm.Print_Titles" localSheetId="43">'4-6-1其他非流动金融资产-股票'!$1:$6</definedName>
    <definedName name="_xlnm.Print_Titles" localSheetId="135">'4-6-1其他非流动金融资产-股票 (2)'!$1:$6</definedName>
    <definedName name="_xlnm.Print_Titles" localSheetId="44">'4-6-2其他非流动金融资产-债券'!$1:$6</definedName>
    <definedName name="_xlnm.Print_Titles" localSheetId="136">'4-6-2其他非流动金融资产-债券 (2)'!$1:$6</definedName>
    <definedName name="_xlnm.Print_Titles" localSheetId="45">'4-6-3其他非流动金融资产-基金'!$1:$6</definedName>
    <definedName name="_xlnm.Print_Titles" localSheetId="137">'4-6-3其他非流动金融资产-基金 (2)'!$1:$6</definedName>
    <definedName name="_xlnm.Print_Titles" localSheetId="47">'4-7-1投资性房地产（房屋）'!$1:$6</definedName>
    <definedName name="_xlnm.Print_Titles" localSheetId="138">'4-7-1投资性房地产（房屋） (2)'!$1:$6</definedName>
    <definedName name="_xlnm.Print_Titles" localSheetId="48">'4-7-2投资性房地产（房屋）'!$1:$6</definedName>
    <definedName name="_xlnm.Print_Titles" localSheetId="139">'4-7-2投资性房地产（房屋） (2)'!$1:$6</definedName>
    <definedName name="_xlnm.Print_Titles" localSheetId="49">'4-7-3投资性房地产（土地）'!$1:$6</definedName>
    <definedName name="_xlnm.Print_Titles" localSheetId="140">'4-7-3投资性房地产（土地） (2)'!$1:$6</definedName>
    <definedName name="_xlnm.Print_Titles" localSheetId="50">'4-7-4投资性房地产（土地）'!$1:$6</definedName>
    <definedName name="_xlnm.Print_Titles" localSheetId="141">'4-7-4投资性房地产（土地） (2)'!$1:$6</definedName>
    <definedName name="_xlnm.Print_Titles" localSheetId="52">'4-8-1房屋建筑物'!$1:$6</definedName>
    <definedName name="_xlnm.Print_Titles" localSheetId="142">'4-8-1房屋建筑物 (2)'!$1:$6</definedName>
    <definedName name="_xlnm.Print_Titles" localSheetId="53">'4-8-2构筑物'!$1:$6</definedName>
    <definedName name="_xlnm.Print_Titles" localSheetId="143">'4-8-2构筑物 (2)'!$1:$6</definedName>
    <definedName name="_xlnm.Print_Titles" localSheetId="54">'4-8-3管道沟槽'!$1:$6</definedName>
    <definedName name="_xlnm.Print_Titles" localSheetId="144">'4-8-3管道沟槽 (2)'!$1:$6</definedName>
    <definedName name="_xlnm.Print_Titles" localSheetId="145">'4-8-4机器设备 (2)'!$1:$6</definedName>
    <definedName name="_xlnm.Print_Titles" localSheetId="56">'4-8-5车辆'!$1:$6</definedName>
    <definedName name="_xlnm.Print_Titles" localSheetId="146">'4-8-5车辆 (2)'!$1:$6</definedName>
    <definedName name="_xlnm.Print_Titles" localSheetId="147">'4-8-6电子设备 (2)'!$1:$6</definedName>
    <definedName name="_xlnm.Print_Titles" localSheetId="57">'4-8-7土地'!$1:$6</definedName>
    <definedName name="_xlnm.Print_Titles" localSheetId="148">'4-8-7土地 (2)'!$1:$6</definedName>
    <definedName name="_xlnm.Print_Titles" localSheetId="58">'4-8-8固定资产清理'!$1:$6</definedName>
    <definedName name="_xlnm.Print_Titles" localSheetId="149">'4-8-8固定资产清理 (2)'!$1:$6</definedName>
    <definedName name="_xlnm.Print_Titles" localSheetId="60">'4-9-1在建（土建）'!$1:$6</definedName>
    <definedName name="_xlnm.Print_Titles" localSheetId="150">'4-9-1在建（土建） (2)'!$1:$6</definedName>
    <definedName name="_xlnm.Print_Titles" localSheetId="61">'4-9-2在建（设备）'!$1:$6</definedName>
    <definedName name="_xlnm.Print_Titles" localSheetId="151">'4-9-2在建（设备） (2)'!$1:$6</definedName>
    <definedName name="_xlnm.Print_Titles" localSheetId="62">'4-9-3在建（工程物资）'!$1:$6</definedName>
    <definedName name="_xlnm.Print_Titles" localSheetId="152">'4-9-3在建（工程物资） (2)'!$1:$6</definedName>
    <definedName name="_xlnm.Print_Titles" localSheetId="86">'5-10-1应付利息'!$1:$6</definedName>
    <definedName name="_xlnm.Print_Titles" localSheetId="173">'5-10-1应付利息 (2)'!$1:$6</definedName>
    <definedName name="_xlnm.Print_Titles" localSheetId="87">'5-10-2应付股利'!$1:$6</definedName>
    <definedName name="_xlnm.Print_Titles" localSheetId="174">'5-10-2应付股利 (2)'!$1:$6</definedName>
    <definedName name="_xlnm.Print_Titles" localSheetId="88">'5-10-3其他应付款'!$1:$6</definedName>
    <definedName name="_xlnm.Print_Titles" localSheetId="175">'5-10-3其他应付款 (2)'!$1:$6</definedName>
    <definedName name="_xlnm.Print_Titles" localSheetId="89">'5-11持有待售负债'!$1:$6</definedName>
    <definedName name="_xlnm.Print_Titles" localSheetId="176">'5-11持有待售负债 (2)'!$1:$6</definedName>
    <definedName name="_xlnm.Print_Titles" localSheetId="90">'5-12一年到期非流动负债'!$1:$6</definedName>
    <definedName name="_xlnm.Print_Titles" localSheetId="177">'5-12一年到期非流动负债 (2)'!$1:$6</definedName>
    <definedName name="_xlnm.Print_Titles" localSheetId="91">'5-13其他流动负债'!$1:$6</definedName>
    <definedName name="_xlnm.Print_Titles" localSheetId="178">'5-13其他流动负债 (2)'!$1:$6</definedName>
    <definedName name="_xlnm.Print_Titles" localSheetId="76">'5-1短期借款'!$1:$6</definedName>
    <definedName name="_xlnm.Print_Titles" localSheetId="164">'5-1短期借款 (2)'!$1:$6</definedName>
    <definedName name="_xlnm.Print_Titles" localSheetId="77">'5-2交易性金融负债'!$1:$6</definedName>
    <definedName name="_xlnm.Print_Titles" localSheetId="165">'5-2交易性金融负债 (2)'!$1:$6</definedName>
    <definedName name="_xlnm.Print_Titles" localSheetId="78">'5-3衍生金融负债'!$1:$6</definedName>
    <definedName name="_xlnm.Print_Titles" localSheetId="166">'5-3衍生金融负债 (2)'!$1:$6</definedName>
    <definedName name="_xlnm.Print_Titles" localSheetId="79">'5-4应付票据'!$1:$6</definedName>
    <definedName name="_xlnm.Print_Titles" localSheetId="167">'5-4应付票据 (2)'!$1:$6</definedName>
    <definedName name="_xlnm.Print_Titles" localSheetId="80">'5-5应付账款'!$1:$6</definedName>
    <definedName name="_xlnm.Print_Titles" localSheetId="168">'5-5应付账款 (2)'!$1:$6</definedName>
    <definedName name="_xlnm.Print_Titles" localSheetId="81">'5-6预收账款'!$1:$6</definedName>
    <definedName name="_xlnm.Print_Titles" localSheetId="169">'5-6预收账款 (2)'!$1:$6</definedName>
    <definedName name="_xlnm.Print_Titles" localSheetId="82">'5-7合同负债'!$1:$6</definedName>
    <definedName name="_xlnm.Print_Titles" localSheetId="170">'5-7合同负债 (2)'!$1:$6</definedName>
    <definedName name="_xlnm.Print_Titles" localSheetId="83">'5-8应付职工薪酬'!$1:$6</definedName>
    <definedName name="_xlnm.Print_Titles" localSheetId="171">'5-8应付职工薪酬 (2)'!$1:$6</definedName>
    <definedName name="_xlnm.Print_Titles" localSheetId="84">'5-9应交税费'!$1:$6</definedName>
    <definedName name="_xlnm.Print_Titles" localSheetId="172">'5-9应交税费 (2)'!$1:$6</definedName>
    <definedName name="_xlnm.Print_Titles" localSheetId="93">'6-1长期借款'!$1:$6</definedName>
    <definedName name="_xlnm.Print_Titles" localSheetId="179">'6-1长期借款 (2)'!$1:$6</definedName>
    <definedName name="_xlnm.Print_Titles" localSheetId="94">'6-2应付债券'!$1:$6</definedName>
    <definedName name="_xlnm.Print_Titles" localSheetId="180">'6-2应付债券 (2)'!$1:$6</definedName>
    <definedName name="_xlnm.Print_Titles" localSheetId="95">'6-3租赁负债'!$1:$6</definedName>
    <definedName name="_xlnm.Print_Titles" localSheetId="181">'6-3租赁负债 (2)'!$1:$6</definedName>
    <definedName name="_xlnm.Print_Titles" localSheetId="97">'6-4-1长期应付款'!$1:$6</definedName>
    <definedName name="_xlnm.Print_Titles" localSheetId="182">'6-4-1长期应付款 (2)'!$1:$6</definedName>
    <definedName name="_xlnm.Print_Titles" localSheetId="98">'6-4-2专项应付款'!$1:$6</definedName>
    <definedName name="_xlnm.Print_Titles" localSheetId="183">'6-4-2专项应付款 (2)'!$1:$6</definedName>
    <definedName name="_xlnm.Print_Titles" localSheetId="99">'6-5预计负债'!$1:$6</definedName>
    <definedName name="_xlnm.Print_Titles" localSheetId="184">'6-5预计负债 (2)'!$1:$6</definedName>
    <definedName name="_xlnm.Print_Titles" localSheetId="100">'6-6递延收益'!$1:$6</definedName>
    <definedName name="_xlnm.Print_Titles" localSheetId="185">'6-6递延收益 (2)'!$1:$6</definedName>
    <definedName name="_xlnm.Print_Titles" localSheetId="101">'6-7递延所得税负债'!$1:$6</definedName>
    <definedName name="_xlnm.Print_Titles" localSheetId="186">'6-7递延所得税负债 (2)'!$1:$6</definedName>
    <definedName name="_xlnm.Print_Titles" localSheetId="102">'6-8其他非流动负债'!$1:$6</definedName>
    <definedName name="_xlnm.Print_Titles" localSheetId="187">'6-8其他非流动负债 (2)'!$1:$6</definedName>
    <definedName name="Work_Program_By_Area_List" localSheetId="70">#REF!</definedName>
    <definedName name="Work_Program_By_Area_List" localSheetId="159">#REF!</definedName>
    <definedName name="Work_Program_By_Area_List" localSheetId="36">#REF!</definedName>
    <definedName name="Work_Program_By_Area_List">#REF!</definedName>
    <definedName name="表格类型">表头信息!$E$35</definedName>
    <definedName name="年初短期投资">#REF!</definedName>
    <definedName name="年初货币资金">#REF!</definedName>
    <definedName name="年初应收票据">#REF!</definedName>
    <definedName name="전" localSheetId="70">#REF!</definedName>
    <definedName name="전" localSheetId="159">#REF!</definedName>
    <definedName name="전" localSheetId="36">#REF!</definedName>
    <definedName name="전">#REF!</definedName>
    <definedName name="주택사업본부" localSheetId="70">#REF!</definedName>
    <definedName name="주택사업본부" localSheetId="159">#REF!</definedName>
    <definedName name="주택사업본부" localSheetId="36">#REF!</definedName>
    <definedName name="주택사업본부">#REF!</definedName>
    <definedName name="철구사업본부" localSheetId="70">#REF!</definedName>
    <definedName name="철구사업본부" localSheetId="159">#REF!</definedName>
    <definedName name="철구사업본부" localSheetId="36">#REF!</definedName>
    <definedName name="철구사업본부">#REF!</definedName>
  </definedNames>
  <calcPr calcId="144525" fullPrecision="0" concurrentCalc="0"/>
</workbook>
</file>

<file path=xl/comments1.xml><?xml version="1.0" encoding="utf-8"?>
<comments xmlns="http://schemas.openxmlformats.org/spreadsheetml/2006/main">
  <authors>
    <author>YlmF</author>
    <author>Administrator</author>
    <author xml:space="preserve"> </author>
  </authors>
  <commentList>
    <comment ref="B2" authorId="0">
      <text>
        <r>
          <rPr>
            <b/>
            <sz val="9"/>
            <rFont val="宋体"/>
            <charset val="134"/>
          </rPr>
          <t>从下拉列表中选择“√”</t>
        </r>
      </text>
    </comment>
    <comment ref="D2" authorId="0">
      <text>
        <r>
          <rPr>
            <b/>
            <sz val="9"/>
            <rFont val="宋体"/>
            <charset val="134"/>
          </rPr>
          <t>从下拉列表中选择“被评估单位”或“产权持有单位”</t>
        </r>
      </text>
    </comment>
    <comment ref="D8" authorId="1">
      <text>
        <r>
          <rPr>
            <b/>
            <sz val="9"/>
            <rFont val="宋体"/>
            <charset val="134"/>
          </rPr>
          <t>从下拉列表中选择“被评估单位填表人”或“产权持有单位填表人”</t>
        </r>
      </text>
    </comment>
    <comment ref="E35" authorId="2">
      <text>
        <r>
          <rPr>
            <b/>
            <sz val="9"/>
            <rFont val="Tahoma"/>
            <charset val="134"/>
          </rPr>
          <t xml:space="preserve"> Young:</t>
        </r>
        <r>
          <rPr>
            <sz val="9"/>
            <rFont val="Tahoma"/>
            <charset val="134"/>
          </rPr>
          <t xml:space="preserve">
</t>
        </r>
        <r>
          <rPr>
            <sz val="9"/>
            <rFont val="宋体"/>
            <charset val="134"/>
          </rPr>
          <t>请从下拉菜单中选择“申报表”或“明细表”。</t>
        </r>
      </text>
    </comment>
  </commentList>
</comments>
</file>

<file path=xl/comments10.xml><?xml version="1.0" encoding="utf-8"?>
<comments xmlns="http://schemas.openxmlformats.org/spreadsheetml/2006/main">
  <authors>
    <author>YlmF</author>
    <author>郑晓云</author>
  </authors>
  <commentList>
    <comment ref="A1" authorId="0">
      <text>
        <r>
          <rPr>
            <b/>
            <sz val="9"/>
            <rFont val="宋体"/>
            <charset val="134"/>
          </rPr>
          <t>YlmF:</t>
        </r>
        <r>
          <rPr>
            <sz val="9"/>
            <rFont val="宋体"/>
            <charset val="134"/>
          </rPr>
          <t xml:space="preserve">
单击返回流动资产汇总表</t>
        </r>
      </text>
    </comment>
    <comment ref="D5" authorId="1">
      <text>
        <r>
          <rPr>
            <b/>
            <sz val="9"/>
            <rFont val="宋体"/>
            <charset val="134"/>
          </rPr>
          <t>郑晓云:</t>
        </r>
        <r>
          <rPr>
            <sz val="9"/>
            <rFont val="宋体"/>
            <charset val="134"/>
          </rPr>
          <t xml:space="preserve">
按照借方最后一笔发生时间填列</t>
        </r>
      </text>
    </comment>
  </commentList>
</comments>
</file>

<file path=xl/comments11.xml><?xml version="1.0" encoding="utf-8"?>
<comments xmlns="http://schemas.openxmlformats.org/spreadsheetml/2006/main">
  <authors>
    <author>YlmF</author>
  </authors>
  <commentList>
    <comment ref="A1" authorId="0">
      <text>
        <r>
          <rPr>
            <b/>
            <sz val="9"/>
            <rFont val="宋体"/>
            <charset val="134"/>
          </rPr>
          <t>YlmF:</t>
        </r>
        <r>
          <rPr>
            <sz val="9"/>
            <rFont val="宋体"/>
            <charset val="134"/>
          </rPr>
          <t xml:space="preserve">
单击返回流动资产汇总表</t>
        </r>
      </text>
    </comment>
  </commentList>
</comments>
</file>

<file path=xl/comments12.xml><?xml version="1.0" encoding="utf-8"?>
<comments xmlns="http://schemas.openxmlformats.org/spreadsheetml/2006/main">
  <authors>
    <author>YlmF</author>
    <author>郑晓云</author>
  </authors>
  <commentList>
    <comment ref="A1" authorId="0">
      <text>
        <r>
          <rPr>
            <b/>
            <sz val="9"/>
            <rFont val="宋体"/>
            <charset val="134"/>
          </rPr>
          <t>YlmF:</t>
        </r>
        <r>
          <rPr>
            <sz val="9"/>
            <rFont val="宋体"/>
            <charset val="134"/>
          </rPr>
          <t xml:space="preserve">
单击返回流动资产汇总表</t>
        </r>
      </text>
    </comment>
    <comment ref="D5" authorId="1">
      <text>
        <r>
          <rPr>
            <b/>
            <sz val="9"/>
            <rFont val="宋体"/>
            <charset val="134"/>
          </rPr>
          <t>郑晓云:</t>
        </r>
        <r>
          <rPr>
            <sz val="9"/>
            <rFont val="宋体"/>
            <charset val="134"/>
          </rPr>
          <t xml:space="preserve">
按照借方最后一笔发生时间填列</t>
        </r>
      </text>
    </comment>
  </commentList>
</comments>
</file>

<file path=xl/comments13.xml><?xml version="1.0" encoding="utf-8"?>
<comments xmlns="http://schemas.openxmlformats.org/spreadsheetml/2006/main">
  <authors>
    <author>YlmF</author>
  </authors>
  <commentList>
    <comment ref="A1" authorId="0">
      <text>
        <r>
          <rPr>
            <b/>
            <sz val="9"/>
            <rFont val="宋体"/>
            <charset val="134"/>
          </rPr>
          <t>YlmF:</t>
        </r>
        <r>
          <rPr>
            <sz val="9"/>
            <rFont val="宋体"/>
            <charset val="134"/>
          </rPr>
          <t xml:space="preserve">
单击返回流动资产汇总表</t>
        </r>
      </text>
    </comment>
    <comment ref="B7" authorId="0">
      <text>
        <r>
          <rPr>
            <b/>
            <sz val="9"/>
            <rFont val="宋体"/>
            <charset val="134"/>
          </rPr>
          <t>YlmF:</t>
        </r>
        <r>
          <rPr>
            <sz val="9"/>
            <rFont val="宋体"/>
            <charset val="134"/>
          </rPr>
          <t xml:space="preserve">
单击进入</t>
        </r>
      </text>
    </comment>
    <comment ref="B8" authorId="0">
      <text>
        <r>
          <rPr>
            <b/>
            <sz val="9"/>
            <rFont val="宋体"/>
            <charset val="134"/>
          </rPr>
          <t>YlmF:</t>
        </r>
        <r>
          <rPr>
            <sz val="9"/>
            <rFont val="宋体"/>
            <charset val="134"/>
          </rPr>
          <t xml:space="preserve">
单击进入</t>
        </r>
      </text>
    </comment>
    <comment ref="B9" authorId="0">
      <text>
        <r>
          <rPr>
            <b/>
            <sz val="9"/>
            <rFont val="宋体"/>
            <charset val="134"/>
          </rPr>
          <t>YlmF:</t>
        </r>
        <r>
          <rPr>
            <sz val="9"/>
            <rFont val="宋体"/>
            <charset val="134"/>
          </rPr>
          <t xml:space="preserve">
单击进入</t>
        </r>
      </text>
    </comment>
  </commentList>
</comments>
</file>

<file path=xl/comments14.xml><?xml version="1.0" encoding="utf-8"?>
<comments xmlns="http://schemas.openxmlformats.org/spreadsheetml/2006/main">
  <authors>
    <author>YlmF</author>
  </authors>
  <commentList>
    <comment ref="A1" authorId="0">
      <text>
        <r>
          <rPr>
            <b/>
            <sz val="9"/>
            <rFont val="宋体"/>
            <charset val="134"/>
          </rPr>
          <t>YlmF:</t>
        </r>
        <r>
          <rPr>
            <sz val="9"/>
            <rFont val="宋体"/>
            <charset val="134"/>
          </rPr>
          <t xml:space="preserve">
单击返回流动资产汇总表</t>
        </r>
      </text>
    </comment>
  </commentList>
</comments>
</file>

<file path=xl/comments15.xml><?xml version="1.0" encoding="utf-8"?>
<comments xmlns="http://schemas.openxmlformats.org/spreadsheetml/2006/main">
  <authors>
    <author>YlmF</author>
  </authors>
  <commentList>
    <comment ref="A1" authorId="0">
      <text>
        <r>
          <rPr>
            <b/>
            <sz val="9"/>
            <rFont val="宋体"/>
            <charset val="134"/>
          </rPr>
          <t>YlmF:</t>
        </r>
        <r>
          <rPr>
            <sz val="9"/>
            <rFont val="宋体"/>
            <charset val="134"/>
          </rPr>
          <t xml:space="preserve">
单击返回流动资产汇总表</t>
        </r>
      </text>
    </comment>
  </commentList>
</comments>
</file>

<file path=xl/comments16.xml><?xml version="1.0" encoding="utf-8"?>
<comments xmlns="http://schemas.openxmlformats.org/spreadsheetml/2006/main">
  <authors>
    <author>YlmF</author>
    <author>郑晓云</author>
  </authors>
  <commentList>
    <comment ref="A1" authorId="0">
      <text>
        <r>
          <rPr>
            <b/>
            <sz val="9"/>
            <rFont val="宋体"/>
            <charset val="134"/>
          </rPr>
          <t>YlmF:</t>
        </r>
        <r>
          <rPr>
            <sz val="9"/>
            <rFont val="宋体"/>
            <charset val="134"/>
          </rPr>
          <t xml:space="preserve">
单击返回流动资产汇总表</t>
        </r>
      </text>
    </comment>
    <comment ref="D5" authorId="1">
      <text>
        <r>
          <rPr>
            <b/>
            <sz val="9"/>
            <rFont val="宋体"/>
            <charset val="134"/>
          </rPr>
          <t>郑晓云:</t>
        </r>
        <r>
          <rPr>
            <sz val="9"/>
            <rFont val="宋体"/>
            <charset val="134"/>
          </rPr>
          <t xml:space="preserve">
按照借方最后一笔发生时间填列</t>
        </r>
      </text>
    </comment>
  </commentList>
</comments>
</file>

<file path=xl/comments17.xml><?xml version="1.0" encoding="utf-8"?>
<comments xmlns="http://schemas.openxmlformats.org/spreadsheetml/2006/main">
  <authors>
    <author>YlmF</author>
  </authors>
  <commentList>
    <comment ref="A1" authorId="0">
      <text>
        <r>
          <rPr>
            <b/>
            <sz val="9"/>
            <rFont val="宋体"/>
            <charset val="134"/>
          </rPr>
          <t>YlmF:</t>
        </r>
        <r>
          <rPr>
            <sz val="9"/>
            <rFont val="宋体"/>
            <charset val="134"/>
          </rPr>
          <t xml:space="preserve">
单击返回流动资产汇总表</t>
        </r>
      </text>
    </comment>
    <comment ref="B7" authorId="0">
      <text>
        <r>
          <rPr>
            <b/>
            <sz val="9"/>
            <rFont val="宋体"/>
            <charset val="134"/>
          </rPr>
          <t>YlmF:</t>
        </r>
        <r>
          <rPr>
            <sz val="9"/>
            <rFont val="宋体"/>
            <charset val="134"/>
          </rPr>
          <t xml:space="preserve">
单击进入</t>
        </r>
      </text>
    </comment>
    <comment ref="B8" authorId="0">
      <text>
        <r>
          <rPr>
            <b/>
            <sz val="9"/>
            <rFont val="宋体"/>
            <charset val="134"/>
          </rPr>
          <t>YlmF:</t>
        </r>
        <r>
          <rPr>
            <sz val="9"/>
            <rFont val="宋体"/>
            <charset val="134"/>
          </rPr>
          <t xml:space="preserve">
单击进入</t>
        </r>
      </text>
    </comment>
    <comment ref="B9" authorId="0">
      <text>
        <r>
          <rPr>
            <b/>
            <sz val="9"/>
            <rFont val="宋体"/>
            <charset val="134"/>
          </rPr>
          <t>YlmF:</t>
        </r>
        <r>
          <rPr>
            <sz val="9"/>
            <rFont val="宋体"/>
            <charset val="134"/>
          </rPr>
          <t xml:space="preserve">
单击进入</t>
        </r>
      </text>
    </comment>
    <comment ref="B10" authorId="0">
      <text>
        <r>
          <rPr>
            <b/>
            <sz val="9"/>
            <rFont val="宋体"/>
            <charset val="134"/>
          </rPr>
          <t>YlmF:</t>
        </r>
        <r>
          <rPr>
            <sz val="9"/>
            <rFont val="宋体"/>
            <charset val="134"/>
          </rPr>
          <t xml:space="preserve">
单击进入</t>
        </r>
      </text>
    </comment>
    <comment ref="B11" authorId="0">
      <text>
        <r>
          <rPr>
            <b/>
            <sz val="9"/>
            <rFont val="宋体"/>
            <charset val="134"/>
          </rPr>
          <t>YlmF:</t>
        </r>
        <r>
          <rPr>
            <sz val="9"/>
            <rFont val="宋体"/>
            <charset val="134"/>
          </rPr>
          <t xml:space="preserve">
单击进入</t>
        </r>
      </text>
    </comment>
    <comment ref="B12" authorId="0">
      <text>
        <r>
          <rPr>
            <b/>
            <sz val="9"/>
            <rFont val="宋体"/>
            <charset val="134"/>
          </rPr>
          <t>YlmF:</t>
        </r>
        <r>
          <rPr>
            <sz val="9"/>
            <rFont val="宋体"/>
            <charset val="134"/>
          </rPr>
          <t xml:space="preserve">
单击进入</t>
        </r>
      </text>
    </comment>
    <comment ref="B13" authorId="0">
      <text>
        <r>
          <rPr>
            <b/>
            <sz val="9"/>
            <rFont val="宋体"/>
            <charset val="134"/>
          </rPr>
          <t>YlmF:</t>
        </r>
        <r>
          <rPr>
            <sz val="9"/>
            <rFont val="宋体"/>
            <charset val="134"/>
          </rPr>
          <t xml:space="preserve">
单击进入</t>
        </r>
      </text>
    </comment>
    <comment ref="B14" authorId="0">
      <text>
        <r>
          <rPr>
            <b/>
            <sz val="9"/>
            <rFont val="宋体"/>
            <charset val="134"/>
          </rPr>
          <t>YlmF:</t>
        </r>
        <r>
          <rPr>
            <sz val="9"/>
            <rFont val="宋体"/>
            <charset val="134"/>
          </rPr>
          <t xml:space="preserve">
单击进入</t>
        </r>
      </text>
    </comment>
  </commentList>
</comments>
</file>

<file path=xl/comments18.xml><?xml version="1.0" encoding="utf-8"?>
<comments xmlns="http://schemas.openxmlformats.org/spreadsheetml/2006/main">
  <authors>
    <author>李斌</author>
  </authors>
  <commentList>
    <comment ref="D5" authorId="0">
      <text>
        <r>
          <rPr>
            <b/>
            <sz val="9"/>
            <rFont val="宋体"/>
            <charset val="134"/>
          </rPr>
          <t>李斌:</t>
        </r>
        <r>
          <rPr>
            <sz val="9"/>
            <rFont val="宋体"/>
            <charset val="134"/>
          </rPr>
          <t xml:space="preserve">
如畅销、正常销售、滞销、积压等</t>
        </r>
      </text>
    </comment>
  </commentList>
</comments>
</file>

<file path=xl/comments19.xml><?xml version="1.0" encoding="utf-8"?>
<comments xmlns="http://schemas.openxmlformats.org/spreadsheetml/2006/main">
  <authors>
    <author>YlmF</author>
  </authors>
  <commentList>
    <comment ref="A1" authorId="0">
      <text>
        <r>
          <rPr>
            <b/>
            <sz val="9"/>
            <rFont val="宋体"/>
            <charset val="134"/>
          </rPr>
          <t>YlmF:</t>
        </r>
        <r>
          <rPr>
            <sz val="9"/>
            <rFont val="宋体"/>
            <charset val="134"/>
          </rPr>
          <t xml:space="preserve">
单击返回流动资产汇总表</t>
        </r>
      </text>
    </comment>
  </commentList>
</comments>
</file>

<file path=xl/comments2.xml><?xml version="1.0" encoding="utf-8"?>
<comments xmlns="http://schemas.openxmlformats.org/spreadsheetml/2006/main">
  <authors>
    <author>YlmF</author>
  </authors>
  <commentList>
    <comment ref="A1" authorId="0">
      <text>
        <r>
          <rPr>
            <b/>
            <sz val="9"/>
            <rFont val="宋体"/>
            <charset val="134"/>
          </rPr>
          <t>YlmF:</t>
        </r>
        <r>
          <rPr>
            <sz val="9"/>
            <rFont val="宋体"/>
            <charset val="134"/>
          </rPr>
          <t xml:space="preserve">
单击返回资产评估结果汇总表</t>
        </r>
      </text>
    </comment>
    <comment ref="B7" authorId="0">
      <text>
        <r>
          <rPr>
            <b/>
            <sz val="9"/>
            <rFont val="宋体"/>
            <charset val="134"/>
          </rPr>
          <t>YlmF:</t>
        </r>
        <r>
          <rPr>
            <sz val="9"/>
            <rFont val="宋体"/>
            <charset val="134"/>
          </rPr>
          <t xml:space="preserve">
单击进入流动资产汇总表</t>
        </r>
      </text>
    </comment>
    <comment ref="B21" authorId="0">
      <text>
        <r>
          <rPr>
            <b/>
            <sz val="9"/>
            <rFont val="宋体"/>
            <charset val="134"/>
          </rPr>
          <t>YlmF:</t>
        </r>
        <r>
          <rPr>
            <sz val="9"/>
            <rFont val="宋体"/>
            <charset val="134"/>
          </rPr>
          <t xml:space="preserve">
单击进入非流动资产汇总表</t>
        </r>
      </text>
    </comment>
    <comment ref="B41" authorId="0">
      <text>
        <r>
          <rPr>
            <b/>
            <sz val="9"/>
            <rFont val="宋体"/>
            <charset val="134"/>
          </rPr>
          <t>YlmF:</t>
        </r>
        <r>
          <rPr>
            <sz val="9"/>
            <rFont val="宋体"/>
            <charset val="134"/>
          </rPr>
          <t xml:space="preserve">
单击进入流动负债汇总表</t>
        </r>
      </text>
    </comment>
    <comment ref="B55" authorId="0">
      <text>
        <r>
          <rPr>
            <b/>
            <sz val="9"/>
            <rFont val="宋体"/>
            <charset val="134"/>
          </rPr>
          <t>YlmF:</t>
        </r>
        <r>
          <rPr>
            <sz val="9"/>
            <rFont val="宋体"/>
            <charset val="134"/>
          </rPr>
          <t xml:space="preserve">
单击进入非流动负债汇总表</t>
        </r>
      </text>
    </comment>
  </commentList>
</comments>
</file>

<file path=xl/comments20.xml><?xml version="1.0" encoding="utf-8"?>
<comments xmlns="http://schemas.openxmlformats.org/spreadsheetml/2006/main">
  <authors>
    <author>YlmF</author>
  </authors>
  <commentList>
    <comment ref="A1" authorId="0">
      <text>
        <r>
          <rPr>
            <b/>
            <sz val="9"/>
            <rFont val="宋体"/>
            <charset val="134"/>
          </rPr>
          <t>YlmF:</t>
        </r>
        <r>
          <rPr>
            <sz val="9"/>
            <rFont val="宋体"/>
            <charset val="134"/>
          </rPr>
          <t xml:space="preserve">
单击返回非流动资产汇总表</t>
        </r>
      </text>
    </comment>
  </commentList>
</comments>
</file>

<file path=xl/comments21.xml><?xml version="1.0" encoding="utf-8"?>
<comments xmlns="http://schemas.openxmlformats.org/spreadsheetml/2006/main">
  <authors>
    <author>YlmF</author>
  </authors>
  <commentList>
    <comment ref="A1" authorId="0">
      <text>
        <r>
          <rPr>
            <b/>
            <sz val="9"/>
            <rFont val="宋体"/>
            <charset val="134"/>
          </rPr>
          <t>YlmF:</t>
        </r>
        <r>
          <rPr>
            <sz val="9"/>
            <rFont val="宋体"/>
            <charset val="134"/>
          </rPr>
          <t xml:space="preserve">
单击返回流动资产汇总表</t>
        </r>
      </text>
    </comment>
  </commentList>
</comments>
</file>

<file path=xl/comments22.xml><?xml version="1.0" encoding="utf-8"?>
<comments xmlns="http://schemas.openxmlformats.org/spreadsheetml/2006/main">
  <authors>
    <author>YlmF</author>
  </authors>
  <commentList>
    <comment ref="A1" authorId="0">
      <text>
        <r>
          <rPr>
            <b/>
            <sz val="9"/>
            <rFont val="宋体"/>
            <charset val="134"/>
          </rPr>
          <t>YlmF:</t>
        </r>
        <r>
          <rPr>
            <sz val="9"/>
            <rFont val="宋体"/>
            <charset val="134"/>
          </rPr>
          <t xml:space="preserve">
单击返回流动资产汇总表</t>
        </r>
      </text>
    </comment>
  </commentList>
</comments>
</file>

<file path=xl/comments23.xml><?xml version="1.0" encoding="utf-8"?>
<comments xmlns="http://schemas.openxmlformats.org/spreadsheetml/2006/main">
  <authors>
    <author>YlmF</author>
  </authors>
  <commentList>
    <comment ref="A1" authorId="0">
      <text>
        <r>
          <rPr>
            <b/>
            <sz val="9"/>
            <rFont val="宋体"/>
            <charset val="134"/>
          </rPr>
          <t>YlmF:</t>
        </r>
        <r>
          <rPr>
            <sz val="9"/>
            <rFont val="宋体"/>
            <charset val="134"/>
          </rPr>
          <t xml:space="preserve">
单击返回分类汇总表</t>
        </r>
      </text>
    </comment>
    <comment ref="B7" authorId="0">
      <text>
        <r>
          <rPr>
            <b/>
            <sz val="9"/>
            <rFont val="宋体"/>
            <charset val="134"/>
          </rPr>
          <t>YlmF:</t>
        </r>
        <r>
          <rPr>
            <sz val="9"/>
            <rFont val="宋体"/>
            <charset val="134"/>
          </rPr>
          <t xml:space="preserve">
单击进入</t>
        </r>
      </text>
    </comment>
    <comment ref="B9" authorId="0">
      <text>
        <r>
          <rPr>
            <b/>
            <sz val="9"/>
            <rFont val="宋体"/>
            <charset val="134"/>
          </rPr>
          <t>YlmF:</t>
        </r>
        <r>
          <rPr>
            <sz val="9"/>
            <rFont val="宋体"/>
            <charset val="134"/>
          </rPr>
          <t xml:space="preserve">
单击进入</t>
        </r>
      </text>
    </comment>
    <comment ref="B10" authorId="0">
      <text>
        <r>
          <rPr>
            <b/>
            <sz val="9"/>
            <rFont val="宋体"/>
            <charset val="134"/>
          </rPr>
          <t>YlmF:</t>
        </r>
        <r>
          <rPr>
            <sz val="9"/>
            <rFont val="宋体"/>
            <charset val="134"/>
          </rPr>
          <t xml:space="preserve">
单击进入</t>
        </r>
      </text>
    </comment>
    <comment ref="B13" authorId="0">
      <text>
        <r>
          <rPr>
            <b/>
            <sz val="9"/>
            <rFont val="宋体"/>
            <charset val="134"/>
          </rPr>
          <t>YlmF:</t>
        </r>
        <r>
          <rPr>
            <sz val="9"/>
            <rFont val="宋体"/>
            <charset val="134"/>
          </rPr>
          <t xml:space="preserve">
单击进入</t>
        </r>
      </text>
    </comment>
    <comment ref="B14" authorId="0">
      <text>
        <r>
          <rPr>
            <b/>
            <sz val="9"/>
            <rFont val="宋体"/>
            <charset val="134"/>
          </rPr>
          <t>YlmF:</t>
        </r>
        <r>
          <rPr>
            <sz val="9"/>
            <rFont val="宋体"/>
            <charset val="134"/>
          </rPr>
          <t xml:space="preserve">
单击进入</t>
        </r>
      </text>
    </comment>
    <comment ref="B15" authorId="0">
      <text>
        <r>
          <rPr>
            <b/>
            <sz val="9"/>
            <rFont val="宋体"/>
            <charset val="134"/>
          </rPr>
          <t>YlmF:</t>
        </r>
        <r>
          <rPr>
            <sz val="9"/>
            <rFont val="宋体"/>
            <charset val="134"/>
          </rPr>
          <t xml:space="preserve">
单击进入</t>
        </r>
      </text>
    </comment>
    <comment ref="B16" authorId="0">
      <text>
        <r>
          <rPr>
            <b/>
            <sz val="9"/>
            <rFont val="宋体"/>
            <charset val="134"/>
          </rPr>
          <t>YlmF:</t>
        </r>
        <r>
          <rPr>
            <sz val="9"/>
            <rFont val="宋体"/>
            <charset val="134"/>
          </rPr>
          <t xml:space="preserve">
单击进入</t>
        </r>
      </text>
    </comment>
    <comment ref="B17" authorId="0">
      <text>
        <r>
          <rPr>
            <b/>
            <sz val="9"/>
            <rFont val="宋体"/>
            <charset val="134"/>
          </rPr>
          <t>YlmF:</t>
        </r>
        <r>
          <rPr>
            <sz val="9"/>
            <rFont val="宋体"/>
            <charset val="134"/>
          </rPr>
          <t xml:space="preserve">
单击进入</t>
        </r>
      </text>
    </comment>
    <comment ref="B19" authorId="0">
      <text>
        <r>
          <rPr>
            <b/>
            <sz val="9"/>
            <rFont val="宋体"/>
            <charset val="134"/>
          </rPr>
          <t>YlmF:</t>
        </r>
        <r>
          <rPr>
            <sz val="9"/>
            <rFont val="宋体"/>
            <charset val="134"/>
          </rPr>
          <t xml:space="preserve">
单击进入</t>
        </r>
      </text>
    </comment>
    <comment ref="B20" authorId="0">
      <text>
        <r>
          <rPr>
            <b/>
            <sz val="9"/>
            <rFont val="宋体"/>
            <charset val="134"/>
          </rPr>
          <t>YlmF:</t>
        </r>
        <r>
          <rPr>
            <sz val="9"/>
            <rFont val="宋体"/>
            <charset val="134"/>
          </rPr>
          <t xml:space="preserve">
单击进入</t>
        </r>
      </text>
    </comment>
    <comment ref="B21" authorId="0">
      <text>
        <r>
          <rPr>
            <b/>
            <sz val="9"/>
            <rFont val="宋体"/>
            <charset val="134"/>
          </rPr>
          <t>YlmF:</t>
        </r>
        <r>
          <rPr>
            <sz val="9"/>
            <rFont val="宋体"/>
            <charset val="134"/>
          </rPr>
          <t xml:space="preserve">
单击进入</t>
        </r>
      </text>
    </comment>
    <comment ref="B22" authorId="0">
      <text>
        <r>
          <rPr>
            <b/>
            <sz val="9"/>
            <rFont val="宋体"/>
            <charset val="134"/>
          </rPr>
          <t>YlmF:</t>
        </r>
        <r>
          <rPr>
            <sz val="9"/>
            <rFont val="宋体"/>
            <charset val="134"/>
          </rPr>
          <t xml:space="preserve">
单击进入</t>
        </r>
      </text>
    </comment>
    <comment ref="B23" authorId="0">
      <text>
        <r>
          <rPr>
            <b/>
            <sz val="9"/>
            <rFont val="宋体"/>
            <charset val="134"/>
          </rPr>
          <t>YlmF:</t>
        </r>
        <r>
          <rPr>
            <sz val="9"/>
            <rFont val="宋体"/>
            <charset val="134"/>
          </rPr>
          <t xml:space="preserve">
单击进入</t>
        </r>
      </text>
    </comment>
    <comment ref="B24" authorId="0">
      <text>
        <r>
          <rPr>
            <b/>
            <sz val="9"/>
            <rFont val="宋体"/>
            <charset val="134"/>
          </rPr>
          <t>YlmF:</t>
        </r>
        <r>
          <rPr>
            <sz val="9"/>
            <rFont val="宋体"/>
            <charset val="134"/>
          </rPr>
          <t xml:space="preserve">
单击进入</t>
        </r>
      </text>
    </comment>
  </commentList>
</comments>
</file>

<file path=xl/comments24.xml><?xml version="1.0" encoding="utf-8"?>
<comments xmlns="http://schemas.openxmlformats.org/spreadsheetml/2006/main">
  <authors>
    <author>YlmF</author>
  </authors>
  <commentList>
    <comment ref="A1" authorId="0">
      <text>
        <r>
          <rPr>
            <b/>
            <sz val="9"/>
            <rFont val="宋体"/>
            <charset val="134"/>
          </rPr>
          <t>YlmF:</t>
        </r>
        <r>
          <rPr>
            <sz val="9"/>
            <rFont val="宋体"/>
            <charset val="134"/>
          </rPr>
          <t xml:space="preserve">
单击返回非流动资产汇总表</t>
        </r>
      </text>
    </comment>
  </commentList>
</comments>
</file>

<file path=xl/comments25.xml><?xml version="1.0" encoding="utf-8"?>
<comments xmlns="http://schemas.openxmlformats.org/spreadsheetml/2006/main">
  <authors>
    <author>YlmF</author>
  </authors>
  <commentList>
    <comment ref="A1" authorId="0">
      <text>
        <r>
          <rPr>
            <b/>
            <sz val="9"/>
            <rFont val="宋体"/>
            <charset val="134"/>
          </rPr>
          <t>YlmF:</t>
        </r>
        <r>
          <rPr>
            <sz val="9"/>
            <rFont val="宋体"/>
            <charset val="134"/>
          </rPr>
          <t xml:space="preserve">
单击返回非流动资产汇总表</t>
        </r>
      </text>
    </comment>
  </commentList>
</comments>
</file>

<file path=xl/comments26.xml><?xml version="1.0" encoding="utf-8"?>
<comments xmlns="http://schemas.openxmlformats.org/spreadsheetml/2006/main">
  <authors>
    <author>YlmF</author>
  </authors>
  <commentList>
    <comment ref="A1" authorId="0">
      <text>
        <r>
          <rPr>
            <b/>
            <sz val="9"/>
            <rFont val="宋体"/>
            <charset val="134"/>
          </rPr>
          <t>YlmF:</t>
        </r>
        <r>
          <rPr>
            <sz val="9"/>
            <rFont val="宋体"/>
            <charset val="134"/>
          </rPr>
          <t xml:space="preserve">
单击返回非流动资产汇总表</t>
        </r>
      </text>
    </comment>
  </commentList>
</comments>
</file>

<file path=xl/comments27.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填列全称</t>
        </r>
      </text>
    </comment>
    <comment ref="C6" authorId="0">
      <text>
        <r>
          <rPr>
            <b/>
            <sz val="9"/>
            <rFont val="宋体"/>
            <charset val="134"/>
          </rPr>
          <t>如：XXXXX基金</t>
        </r>
      </text>
    </comment>
    <comment ref="D6" authorId="0">
      <text>
        <r>
          <rPr>
            <b/>
            <sz val="9"/>
            <rFont val="宋体"/>
            <charset val="134"/>
          </rPr>
          <t>chenjie:</t>
        </r>
        <r>
          <rPr>
            <sz val="9"/>
            <rFont val="宋体"/>
            <charset val="134"/>
          </rPr>
          <t xml:space="preserve">
指购买日或以其他方式（如非货币性交易换入、以债权换入等）取得股权的协议转让日</t>
        </r>
      </text>
    </comment>
    <comment ref="E6" authorId="0">
      <text>
        <r>
          <rPr>
            <b/>
            <sz val="9"/>
            <rFont val="宋体"/>
            <charset val="134"/>
          </rPr>
          <t>chenjie:</t>
        </r>
        <r>
          <rPr>
            <sz val="9"/>
            <rFont val="宋体"/>
            <charset val="134"/>
          </rPr>
          <t xml:space="preserve">
与股权证一致</t>
        </r>
      </text>
    </comment>
    <comment ref="G6" authorId="0">
      <text>
        <r>
          <rPr>
            <b/>
            <sz val="9"/>
            <rFont val="宋体"/>
            <charset val="134"/>
          </rPr>
          <t>chenjie:</t>
        </r>
        <r>
          <rPr>
            <sz val="9"/>
            <rFont val="宋体"/>
            <charset val="134"/>
          </rPr>
          <t xml:space="preserve">
指基准日收盘价</t>
        </r>
      </text>
    </comment>
  </commentList>
</comments>
</file>

<file path=xl/comments28.xml><?xml version="1.0" encoding="utf-8"?>
<comments xmlns="http://schemas.openxmlformats.org/spreadsheetml/2006/main">
  <authors>
    <author>YlmF</author>
  </authors>
  <commentList>
    <comment ref="A1" authorId="0">
      <text>
        <r>
          <rPr>
            <b/>
            <sz val="9"/>
            <rFont val="宋体"/>
            <charset val="134"/>
          </rPr>
          <t>YlmF:</t>
        </r>
        <r>
          <rPr>
            <sz val="9"/>
            <rFont val="宋体"/>
            <charset val="134"/>
          </rPr>
          <t xml:space="preserve">
单击返回流动资产汇总表</t>
        </r>
      </text>
    </comment>
    <comment ref="B7" authorId="0">
      <text>
        <r>
          <rPr>
            <b/>
            <sz val="9"/>
            <rFont val="宋体"/>
            <charset val="134"/>
          </rPr>
          <t>YlmF:</t>
        </r>
        <r>
          <rPr>
            <sz val="9"/>
            <rFont val="宋体"/>
            <charset val="134"/>
          </rPr>
          <t xml:space="preserve">
单击进入</t>
        </r>
      </text>
    </comment>
    <comment ref="B8" authorId="0">
      <text>
        <r>
          <rPr>
            <b/>
            <sz val="9"/>
            <rFont val="宋体"/>
            <charset val="134"/>
          </rPr>
          <t>YlmF:</t>
        </r>
        <r>
          <rPr>
            <sz val="9"/>
            <rFont val="宋体"/>
            <charset val="134"/>
          </rPr>
          <t xml:space="preserve">
单击进入</t>
        </r>
      </text>
    </comment>
    <comment ref="B9" authorId="0">
      <text>
        <r>
          <rPr>
            <b/>
            <sz val="9"/>
            <rFont val="宋体"/>
            <charset val="134"/>
          </rPr>
          <t>YlmF:</t>
        </r>
        <r>
          <rPr>
            <sz val="9"/>
            <rFont val="宋体"/>
            <charset val="134"/>
          </rPr>
          <t xml:space="preserve">
单击进入</t>
        </r>
      </text>
    </comment>
  </commentList>
</comments>
</file>

<file path=xl/comments29.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填列全称</t>
        </r>
      </text>
    </comment>
    <comment ref="C6" authorId="0">
      <text>
        <r>
          <rPr>
            <b/>
            <sz val="9"/>
            <rFont val="宋体"/>
            <charset val="134"/>
          </rPr>
          <t>chenjie:</t>
        </r>
        <r>
          <rPr>
            <sz val="9"/>
            <rFont val="宋体"/>
            <charset val="134"/>
          </rPr>
          <t xml:space="preserve">
如：国库券、电力债券
    ＊＊公司债券</t>
        </r>
      </text>
    </comment>
  </commentList>
</comments>
</file>

<file path=xl/comments3.xml><?xml version="1.0" encoding="utf-8"?>
<comments xmlns="http://schemas.openxmlformats.org/spreadsheetml/2006/main">
  <authors>
    <author>YlmF</author>
  </authors>
  <commentList>
    <comment ref="A1" authorId="0">
      <text>
        <r>
          <rPr>
            <b/>
            <sz val="9"/>
            <rFont val="宋体"/>
            <charset val="134"/>
          </rPr>
          <t>YlmF:</t>
        </r>
        <r>
          <rPr>
            <sz val="9"/>
            <rFont val="宋体"/>
            <charset val="134"/>
          </rPr>
          <t xml:space="preserve">
单击返回分类汇总表</t>
        </r>
      </text>
    </comment>
    <comment ref="B7" authorId="0">
      <text>
        <r>
          <rPr>
            <b/>
            <sz val="9"/>
            <rFont val="宋体"/>
            <charset val="134"/>
          </rPr>
          <t>YlmF:</t>
        </r>
        <r>
          <rPr>
            <sz val="9"/>
            <rFont val="宋体"/>
            <charset val="134"/>
          </rPr>
          <t xml:space="preserve">
单击进入</t>
        </r>
      </text>
    </comment>
    <comment ref="B8" authorId="0">
      <text>
        <r>
          <rPr>
            <b/>
            <sz val="9"/>
            <rFont val="宋体"/>
            <charset val="134"/>
          </rPr>
          <t>YlmF:</t>
        </r>
        <r>
          <rPr>
            <sz val="9"/>
            <rFont val="宋体"/>
            <charset val="134"/>
          </rPr>
          <t xml:space="preserve">
单击进入</t>
        </r>
      </text>
    </comment>
    <comment ref="B10" authorId="0">
      <text>
        <r>
          <rPr>
            <b/>
            <sz val="9"/>
            <rFont val="宋体"/>
            <charset val="134"/>
          </rPr>
          <t>YlmF:</t>
        </r>
        <r>
          <rPr>
            <sz val="9"/>
            <rFont val="宋体"/>
            <charset val="134"/>
          </rPr>
          <t xml:space="preserve">
单击进入</t>
        </r>
      </text>
    </comment>
    <comment ref="B11" authorId="0">
      <text>
        <r>
          <rPr>
            <b/>
            <sz val="9"/>
            <rFont val="宋体"/>
            <charset val="134"/>
          </rPr>
          <t>YlmF:</t>
        </r>
        <r>
          <rPr>
            <sz val="9"/>
            <rFont val="宋体"/>
            <charset val="134"/>
          </rPr>
          <t xml:space="preserve">
单击进入</t>
        </r>
      </text>
    </comment>
    <comment ref="B13" authorId="0">
      <text>
        <r>
          <rPr>
            <b/>
            <sz val="9"/>
            <rFont val="宋体"/>
            <charset val="134"/>
          </rPr>
          <t>YlmF:</t>
        </r>
        <r>
          <rPr>
            <sz val="9"/>
            <rFont val="宋体"/>
            <charset val="134"/>
          </rPr>
          <t xml:space="preserve">
单击进入</t>
        </r>
      </text>
    </comment>
    <comment ref="B14" authorId="0">
      <text>
        <r>
          <rPr>
            <b/>
            <sz val="9"/>
            <rFont val="宋体"/>
            <charset val="134"/>
          </rPr>
          <t>YlmF:</t>
        </r>
        <r>
          <rPr>
            <sz val="9"/>
            <rFont val="宋体"/>
            <charset val="134"/>
          </rPr>
          <t xml:space="preserve">
单击进入</t>
        </r>
      </text>
    </comment>
    <comment ref="B15" authorId="0">
      <text>
        <r>
          <rPr>
            <b/>
            <sz val="9"/>
            <rFont val="宋体"/>
            <charset val="134"/>
          </rPr>
          <t>YlmF:</t>
        </r>
        <r>
          <rPr>
            <sz val="9"/>
            <rFont val="宋体"/>
            <charset val="134"/>
          </rPr>
          <t xml:space="preserve">
单击进入</t>
        </r>
      </text>
    </comment>
    <comment ref="B18" authorId="0">
      <text>
        <r>
          <rPr>
            <b/>
            <sz val="9"/>
            <rFont val="宋体"/>
            <charset val="134"/>
          </rPr>
          <t>YlmF:</t>
        </r>
        <r>
          <rPr>
            <sz val="9"/>
            <rFont val="宋体"/>
            <charset val="134"/>
          </rPr>
          <t xml:space="preserve">
单击进入</t>
        </r>
      </text>
    </comment>
    <comment ref="B19" authorId="0">
      <text>
        <r>
          <rPr>
            <b/>
            <sz val="9"/>
            <rFont val="宋体"/>
            <charset val="134"/>
          </rPr>
          <t>YlmF:</t>
        </r>
        <r>
          <rPr>
            <sz val="9"/>
            <rFont val="宋体"/>
            <charset val="134"/>
          </rPr>
          <t xml:space="preserve">
单击进入</t>
        </r>
      </text>
    </comment>
  </commentList>
</comments>
</file>

<file path=xl/comments30.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填列全称</t>
        </r>
      </text>
    </comment>
    <comment ref="C6" authorId="0">
      <text>
        <r>
          <rPr>
            <sz val="9"/>
            <rFont val="宋体"/>
            <charset val="134"/>
          </rPr>
          <t>如：上投摩根内需动力</t>
        </r>
      </text>
    </comment>
    <comment ref="D6" authorId="0">
      <text>
        <r>
          <rPr>
            <b/>
            <sz val="9"/>
            <rFont val="宋体"/>
            <charset val="134"/>
          </rPr>
          <t>开放式、封闭式等</t>
        </r>
      </text>
    </comment>
    <comment ref="E6" authorId="0">
      <text>
        <r>
          <rPr>
            <b/>
            <sz val="9"/>
            <rFont val="宋体"/>
            <charset val="134"/>
          </rPr>
          <t>chenjie:</t>
        </r>
        <r>
          <rPr>
            <sz val="9"/>
            <rFont val="宋体"/>
            <charset val="134"/>
          </rPr>
          <t xml:space="preserve">
购买日</t>
        </r>
      </text>
    </comment>
  </commentList>
</comments>
</file>

<file path=xl/comments31.xml><?xml version="1.0" encoding="utf-8"?>
<comments xmlns="http://schemas.openxmlformats.org/spreadsheetml/2006/main">
  <authors>
    <author>YlmF</author>
  </authors>
  <commentList>
    <comment ref="A1" authorId="0">
      <text>
        <r>
          <rPr>
            <b/>
            <sz val="9"/>
            <rFont val="宋体"/>
            <charset val="134"/>
          </rPr>
          <t>YlmF:</t>
        </r>
        <r>
          <rPr>
            <sz val="9"/>
            <rFont val="宋体"/>
            <charset val="134"/>
          </rPr>
          <t xml:space="preserve">
单击返回非流动资产汇总表</t>
        </r>
      </text>
    </comment>
    <comment ref="B7" authorId="0">
      <text>
        <r>
          <rPr>
            <b/>
            <sz val="9"/>
            <rFont val="宋体"/>
            <charset val="134"/>
          </rPr>
          <t>YlmF:</t>
        </r>
        <r>
          <rPr>
            <sz val="9"/>
            <rFont val="宋体"/>
            <charset val="134"/>
          </rPr>
          <t xml:space="preserve">
单击进入</t>
        </r>
      </text>
    </comment>
    <comment ref="B8" authorId="0">
      <text>
        <r>
          <rPr>
            <b/>
            <sz val="9"/>
            <rFont val="宋体"/>
            <charset val="134"/>
          </rPr>
          <t>YlmF:</t>
        </r>
        <r>
          <rPr>
            <sz val="9"/>
            <rFont val="宋体"/>
            <charset val="134"/>
          </rPr>
          <t xml:space="preserve">
单击进入</t>
        </r>
      </text>
    </comment>
    <comment ref="B9" authorId="0">
      <text>
        <r>
          <rPr>
            <b/>
            <sz val="9"/>
            <rFont val="宋体"/>
            <charset val="134"/>
          </rPr>
          <t>YlmF:</t>
        </r>
        <r>
          <rPr>
            <sz val="9"/>
            <rFont val="宋体"/>
            <charset val="134"/>
          </rPr>
          <t xml:space="preserve">
单击进入</t>
        </r>
      </text>
    </comment>
    <comment ref="B10" authorId="0">
      <text>
        <r>
          <rPr>
            <b/>
            <sz val="9"/>
            <rFont val="宋体"/>
            <charset val="134"/>
          </rPr>
          <t>YlmF:</t>
        </r>
        <r>
          <rPr>
            <sz val="9"/>
            <rFont val="宋体"/>
            <charset val="134"/>
          </rPr>
          <t xml:space="preserve">
单击进入</t>
        </r>
      </text>
    </comment>
  </commentList>
</comments>
</file>

<file path=xl/comments32.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土地使用权证书的编号</t>
        </r>
      </text>
    </comment>
    <comment ref="E6" authorId="0">
      <text>
        <r>
          <rPr>
            <b/>
            <sz val="9"/>
            <rFont val="宋体"/>
            <charset val="134"/>
          </rPr>
          <t>chenjie:</t>
        </r>
        <r>
          <rPr>
            <sz val="9"/>
            <rFont val="宋体"/>
            <charset val="134"/>
          </rPr>
          <t xml:space="preserve">
所填内容应与土地证记录相符</t>
        </r>
      </text>
    </comment>
    <comment ref="F6" authorId="0">
      <text>
        <r>
          <rPr>
            <b/>
            <sz val="9"/>
            <rFont val="宋体"/>
            <charset val="134"/>
          </rPr>
          <t>chenjie:</t>
        </r>
        <r>
          <rPr>
            <sz val="9"/>
            <rFont val="宋体"/>
            <charset val="134"/>
          </rPr>
          <t xml:space="preserve">
所填内容应与土地证记录相符</t>
        </r>
      </text>
    </comment>
    <comment ref="G6" authorId="0">
      <text>
        <r>
          <rPr>
            <b/>
            <sz val="9"/>
            <rFont val="宋体"/>
            <charset val="134"/>
          </rPr>
          <t>chenjie:</t>
        </r>
        <r>
          <rPr>
            <sz val="9"/>
            <rFont val="宋体"/>
            <charset val="134"/>
          </rPr>
          <t xml:space="preserve">
所填内容应与土地证记录相符</t>
        </r>
      </text>
    </comment>
    <comment ref="I6" authorId="0">
      <text>
        <r>
          <rPr>
            <b/>
            <sz val="9"/>
            <rFont val="宋体"/>
            <charset val="134"/>
          </rPr>
          <t>chenjie:</t>
        </r>
        <r>
          <rPr>
            <sz val="9"/>
            <rFont val="宋体"/>
            <charset val="134"/>
          </rPr>
          <t xml:space="preserve">
所填内容应与土地证记录相符</t>
        </r>
      </text>
    </comment>
  </commentList>
</comments>
</file>

<file path=xl/comments33.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土地使用权证书的编号</t>
        </r>
      </text>
    </comment>
    <comment ref="E6" authorId="0">
      <text>
        <r>
          <rPr>
            <b/>
            <sz val="9"/>
            <rFont val="宋体"/>
            <charset val="134"/>
          </rPr>
          <t>chenjie:</t>
        </r>
        <r>
          <rPr>
            <sz val="9"/>
            <rFont val="宋体"/>
            <charset val="134"/>
          </rPr>
          <t xml:space="preserve">
所填内容应与土地证记录相符</t>
        </r>
      </text>
    </comment>
    <comment ref="F6" authorId="0">
      <text>
        <r>
          <rPr>
            <b/>
            <sz val="9"/>
            <rFont val="宋体"/>
            <charset val="134"/>
          </rPr>
          <t>chenjie:</t>
        </r>
        <r>
          <rPr>
            <sz val="9"/>
            <rFont val="宋体"/>
            <charset val="134"/>
          </rPr>
          <t xml:space="preserve">
所填内容应与土地证记录相符</t>
        </r>
      </text>
    </comment>
    <comment ref="G6" authorId="0">
      <text>
        <r>
          <rPr>
            <b/>
            <sz val="9"/>
            <rFont val="宋体"/>
            <charset val="134"/>
          </rPr>
          <t>chenjie:</t>
        </r>
        <r>
          <rPr>
            <sz val="9"/>
            <rFont val="宋体"/>
            <charset val="134"/>
          </rPr>
          <t xml:space="preserve">
所填内容应与土地证记录相符</t>
        </r>
      </text>
    </comment>
    <comment ref="I6" authorId="0">
      <text>
        <r>
          <rPr>
            <b/>
            <sz val="9"/>
            <rFont val="宋体"/>
            <charset val="134"/>
          </rPr>
          <t>chenjie:</t>
        </r>
        <r>
          <rPr>
            <sz val="9"/>
            <rFont val="宋体"/>
            <charset val="134"/>
          </rPr>
          <t xml:space="preserve">
所填内容应与土地证记录相符</t>
        </r>
      </text>
    </comment>
  </commentList>
</comments>
</file>

<file path=xl/comments34.xml><?xml version="1.0" encoding="utf-8"?>
<comments xmlns="http://schemas.openxmlformats.org/spreadsheetml/2006/main">
  <authors>
    <author>YlmF</author>
  </authors>
  <commentList>
    <comment ref="A1" authorId="0">
      <text>
        <r>
          <rPr>
            <b/>
            <sz val="9"/>
            <rFont val="宋体"/>
            <charset val="134"/>
          </rPr>
          <t>YlmF:</t>
        </r>
        <r>
          <rPr>
            <sz val="9"/>
            <rFont val="宋体"/>
            <charset val="134"/>
          </rPr>
          <t xml:space="preserve">
单击返回非流动资产汇总表</t>
        </r>
      </text>
    </comment>
    <comment ref="B8" authorId="0">
      <text>
        <r>
          <rPr>
            <b/>
            <sz val="9"/>
            <rFont val="宋体"/>
            <charset val="134"/>
          </rPr>
          <t>YlmF:</t>
        </r>
        <r>
          <rPr>
            <sz val="9"/>
            <rFont val="宋体"/>
            <charset val="134"/>
          </rPr>
          <t xml:space="preserve">
单击进入</t>
        </r>
      </text>
    </comment>
    <comment ref="B9" authorId="0">
      <text>
        <r>
          <rPr>
            <b/>
            <sz val="9"/>
            <rFont val="宋体"/>
            <charset val="134"/>
          </rPr>
          <t>YlmF:</t>
        </r>
        <r>
          <rPr>
            <sz val="9"/>
            <rFont val="宋体"/>
            <charset val="134"/>
          </rPr>
          <t xml:space="preserve">
单击进入</t>
        </r>
      </text>
    </comment>
    <comment ref="B10" authorId="0">
      <text>
        <r>
          <rPr>
            <b/>
            <sz val="9"/>
            <rFont val="宋体"/>
            <charset val="134"/>
          </rPr>
          <t>YlmF:</t>
        </r>
        <r>
          <rPr>
            <sz val="9"/>
            <rFont val="宋体"/>
            <charset val="134"/>
          </rPr>
          <t xml:space="preserve">
单击进入</t>
        </r>
      </text>
    </comment>
    <comment ref="B14" authorId="0">
      <text>
        <r>
          <rPr>
            <b/>
            <sz val="9"/>
            <rFont val="宋体"/>
            <charset val="134"/>
          </rPr>
          <t>YlmF:</t>
        </r>
        <r>
          <rPr>
            <sz val="9"/>
            <rFont val="宋体"/>
            <charset val="134"/>
          </rPr>
          <t xml:space="preserve">
单击进入</t>
        </r>
      </text>
    </comment>
    <comment ref="B15" authorId="0">
      <text>
        <r>
          <rPr>
            <b/>
            <sz val="9"/>
            <rFont val="宋体"/>
            <charset val="134"/>
          </rPr>
          <t>YlmF:</t>
        </r>
        <r>
          <rPr>
            <sz val="9"/>
            <rFont val="宋体"/>
            <charset val="134"/>
          </rPr>
          <t xml:space="preserve">
单击进入</t>
        </r>
      </text>
    </comment>
    <comment ref="B16" authorId="0">
      <text>
        <r>
          <rPr>
            <b/>
            <sz val="9"/>
            <rFont val="宋体"/>
            <charset val="134"/>
          </rPr>
          <t>YlmF:</t>
        </r>
        <r>
          <rPr>
            <sz val="9"/>
            <rFont val="宋体"/>
            <charset val="134"/>
          </rPr>
          <t xml:space="preserve">
单击进入</t>
        </r>
      </text>
    </comment>
    <comment ref="B19" authorId="0">
      <text>
        <r>
          <rPr>
            <b/>
            <sz val="9"/>
            <rFont val="宋体"/>
            <charset val="134"/>
          </rPr>
          <t>YlmF:</t>
        </r>
        <r>
          <rPr>
            <sz val="9"/>
            <rFont val="宋体"/>
            <charset val="134"/>
          </rPr>
          <t xml:space="preserve">
单击进入</t>
        </r>
      </text>
    </comment>
    <comment ref="B22" authorId="0">
      <text>
        <r>
          <rPr>
            <b/>
            <sz val="9"/>
            <rFont val="宋体"/>
            <charset val="134"/>
          </rPr>
          <t>YlmF:</t>
        </r>
        <r>
          <rPr>
            <sz val="9"/>
            <rFont val="宋体"/>
            <charset val="134"/>
          </rPr>
          <t xml:space="preserve">
单击进入</t>
        </r>
      </text>
    </comment>
  </commentList>
</comments>
</file>

<file path=xl/comments35.xml><?xml version="1.0" encoding="utf-8"?>
<comments xmlns="http://schemas.openxmlformats.org/spreadsheetml/2006/main">
  <authors>
    <author>郑晓云</author>
  </authors>
  <commentList>
    <comment ref="E5" authorId="0">
      <text>
        <r>
          <rPr>
            <b/>
            <sz val="9"/>
            <rFont val="宋体"/>
            <charset val="134"/>
          </rPr>
          <t>郑晓云:</t>
        </r>
        <r>
          <rPr>
            <sz val="9"/>
            <rFont val="宋体"/>
            <charset val="134"/>
          </rPr>
          <t xml:space="preserve">
自建、商品房等</t>
        </r>
      </text>
    </comment>
  </commentList>
</comments>
</file>

<file path=xl/comments36.xml><?xml version="1.0" encoding="utf-8"?>
<comments xmlns="http://schemas.openxmlformats.org/spreadsheetml/2006/main">
  <authors>
    <author>郑晓云</author>
  </authors>
  <commentList>
    <comment ref="R5" authorId="0">
      <text>
        <r>
          <rPr>
            <b/>
            <sz val="9"/>
            <rFont val="宋体"/>
            <charset val="134"/>
          </rPr>
          <t>郑晓云:</t>
        </r>
        <r>
          <rPr>
            <sz val="9"/>
            <rFont val="宋体"/>
            <charset val="134"/>
          </rPr>
          <t xml:space="preserve">
正常在用、闲置、报废、盘亏</t>
        </r>
      </text>
    </comment>
  </commentList>
</comments>
</file>

<file path=xl/comments37.xml><?xml version="1.0" encoding="utf-8"?>
<comments xmlns="http://schemas.openxmlformats.org/spreadsheetml/2006/main">
  <authors>
    <author>YlmF</author>
    <author>chenjie</author>
  </authors>
  <commentList>
    <comment ref="A1" authorId="0">
      <text>
        <r>
          <rPr>
            <b/>
            <sz val="9"/>
            <rFont val="宋体"/>
            <charset val="134"/>
          </rPr>
          <t>YlmF:</t>
        </r>
        <r>
          <rPr>
            <sz val="9"/>
            <rFont val="宋体"/>
            <charset val="134"/>
          </rPr>
          <t xml:space="preserve">
单击返回非流动资产汇总表</t>
        </r>
      </text>
    </comment>
    <comment ref="B6" authorId="1">
      <text>
        <r>
          <rPr>
            <b/>
            <sz val="9"/>
            <rFont val="宋体"/>
            <charset val="134"/>
          </rPr>
          <t>chenjie:</t>
        </r>
        <r>
          <rPr>
            <sz val="9"/>
            <rFont val="宋体"/>
            <charset val="134"/>
          </rPr>
          <t xml:space="preserve">
填列转入固定资产实物名称及规格型号，如“报废油罐汽车HQG5吨1辆”、“出售CA6140.2M普通车床1台”等</t>
        </r>
      </text>
    </comment>
    <comment ref="C6" authorId="1">
      <text>
        <r>
          <rPr>
            <b/>
            <sz val="9"/>
            <rFont val="宋体"/>
            <charset val="134"/>
          </rPr>
          <t>chenjie:</t>
        </r>
        <r>
          <rPr>
            <sz val="9"/>
            <rFont val="宋体"/>
            <charset val="134"/>
          </rPr>
          <t xml:space="preserve">
发生日期为转入时间</t>
        </r>
      </text>
    </comment>
    <comment ref="H6" authorId="1">
      <text>
        <r>
          <rPr>
            <b/>
            <sz val="9"/>
            <rFont val="宋体"/>
            <charset val="134"/>
          </rPr>
          <t>chenjie:</t>
        </r>
        <r>
          <rPr>
            <sz val="9"/>
            <rFont val="宋体"/>
            <charset val="134"/>
          </rPr>
          <t xml:space="preserve">
简要注明基准日资产清理状况（如“已清理完毕”、“清理净损失”、“清理收入”等</t>
        </r>
      </text>
    </comment>
  </commentList>
</comments>
</file>

<file path=xl/comments38.xml><?xml version="1.0" encoding="utf-8"?>
<comments xmlns="http://schemas.openxmlformats.org/spreadsheetml/2006/main">
  <authors>
    <author>YlmF</author>
  </authors>
  <commentList>
    <comment ref="A1" authorId="0">
      <text>
        <r>
          <rPr>
            <b/>
            <sz val="9"/>
            <rFont val="宋体"/>
            <charset val="134"/>
          </rPr>
          <t>YlmF:</t>
        </r>
        <r>
          <rPr>
            <sz val="9"/>
            <rFont val="宋体"/>
            <charset val="134"/>
          </rPr>
          <t xml:space="preserve">
单击返回非流动资产汇总表</t>
        </r>
      </text>
    </comment>
    <comment ref="B7" authorId="0">
      <text>
        <r>
          <rPr>
            <b/>
            <sz val="9"/>
            <rFont val="宋体"/>
            <charset val="134"/>
          </rPr>
          <t>YlmF:</t>
        </r>
        <r>
          <rPr>
            <sz val="9"/>
            <rFont val="宋体"/>
            <charset val="134"/>
          </rPr>
          <t xml:space="preserve">
单击进入</t>
        </r>
      </text>
    </comment>
    <comment ref="B8" authorId="0">
      <text>
        <r>
          <rPr>
            <b/>
            <sz val="9"/>
            <rFont val="宋体"/>
            <charset val="134"/>
          </rPr>
          <t>YlmF:</t>
        </r>
        <r>
          <rPr>
            <sz val="9"/>
            <rFont val="宋体"/>
            <charset val="134"/>
          </rPr>
          <t xml:space="preserve">
单击进入</t>
        </r>
      </text>
    </comment>
  </commentList>
</comments>
</file>

<file path=xl/comments39.xml><?xml version="1.0" encoding="utf-8"?>
<comments xmlns="http://schemas.openxmlformats.org/spreadsheetml/2006/main">
  <authors>
    <author>chenjie</author>
  </authors>
  <commentList>
    <comment ref="G6" authorId="0">
      <text>
        <r>
          <rPr>
            <b/>
            <sz val="9"/>
            <rFont val="宋体"/>
            <charset val="134"/>
          </rPr>
          <t>chenjie:</t>
        </r>
        <r>
          <rPr>
            <sz val="9"/>
            <rFont val="宋体"/>
            <charset val="134"/>
          </rPr>
          <t xml:space="preserve">
形象进度可以按工程施工进度的四个阶段考虑。（做完前期工程为一个阶段；动工已有一定时间为第二阶段；完成主体工程为第三阶段；由此到竣工为第四阶段。）</t>
        </r>
      </text>
    </comment>
    <comment ref="H6" authorId="0">
      <text>
        <r>
          <rPr>
            <b/>
            <sz val="9"/>
            <rFont val="宋体"/>
            <charset val="134"/>
          </rPr>
          <t>chenjie:</t>
        </r>
        <r>
          <rPr>
            <sz val="9"/>
            <rFont val="宋体"/>
            <charset val="134"/>
          </rPr>
          <t xml:space="preserve">
指财务实际付款与合同总价款之比</t>
        </r>
      </text>
    </comment>
    <comment ref="M6" authorId="0">
      <text>
        <r>
          <rPr>
            <b/>
            <sz val="9"/>
            <rFont val="宋体"/>
            <charset val="134"/>
          </rPr>
          <t>chenjie:</t>
        </r>
        <r>
          <rPr>
            <sz val="9"/>
            <rFont val="宋体"/>
            <charset val="134"/>
          </rPr>
          <t xml:space="preserve">
处于非正常状态的在建工程项目应在备注栏标注在建工程的施工状况，如：“停建1年、季节性停建”等</t>
        </r>
      </text>
    </comment>
  </commentList>
</comments>
</file>

<file path=xl/comments4.xml><?xml version="1.0" encoding="utf-8"?>
<comments xmlns="http://schemas.openxmlformats.org/spreadsheetml/2006/main">
  <authors>
    <author>YlmF</author>
  </authors>
  <commentList>
    <comment ref="A1" authorId="0">
      <text>
        <r>
          <rPr>
            <b/>
            <sz val="9"/>
            <rFont val="宋体"/>
            <charset val="134"/>
          </rPr>
          <t>YlmF:</t>
        </r>
        <r>
          <rPr>
            <sz val="9"/>
            <rFont val="宋体"/>
            <charset val="134"/>
          </rPr>
          <t xml:space="preserve">
单击返回流动资产汇总表</t>
        </r>
      </text>
    </comment>
    <comment ref="B7" authorId="0">
      <text>
        <r>
          <rPr>
            <b/>
            <sz val="9"/>
            <rFont val="宋体"/>
            <charset val="134"/>
          </rPr>
          <t>YlmF:</t>
        </r>
        <r>
          <rPr>
            <sz val="9"/>
            <rFont val="宋体"/>
            <charset val="134"/>
          </rPr>
          <t xml:space="preserve">
单击进入</t>
        </r>
      </text>
    </comment>
    <comment ref="B8" authorId="0">
      <text>
        <r>
          <rPr>
            <b/>
            <sz val="9"/>
            <rFont val="宋体"/>
            <charset val="134"/>
          </rPr>
          <t>YlmF:</t>
        </r>
        <r>
          <rPr>
            <sz val="9"/>
            <rFont val="宋体"/>
            <charset val="134"/>
          </rPr>
          <t xml:space="preserve">
单击进入</t>
        </r>
      </text>
    </comment>
    <comment ref="B9" authorId="0">
      <text>
        <r>
          <rPr>
            <b/>
            <sz val="9"/>
            <rFont val="宋体"/>
            <charset val="134"/>
          </rPr>
          <t>YlmF:</t>
        </r>
        <r>
          <rPr>
            <sz val="9"/>
            <rFont val="宋体"/>
            <charset val="134"/>
          </rPr>
          <t xml:space="preserve">
单击进入</t>
        </r>
      </text>
    </comment>
  </commentList>
</comments>
</file>

<file path=xl/comments40.xml><?xml version="1.0" encoding="utf-8"?>
<comments xmlns="http://schemas.openxmlformats.org/spreadsheetml/2006/main">
  <authors>
    <author>YlmF</author>
  </authors>
  <commentList>
    <comment ref="A1" authorId="0">
      <text>
        <r>
          <rPr>
            <b/>
            <sz val="9"/>
            <rFont val="宋体"/>
            <charset val="134"/>
          </rPr>
          <t>YlmF:</t>
        </r>
        <r>
          <rPr>
            <sz val="9"/>
            <rFont val="宋体"/>
            <charset val="134"/>
          </rPr>
          <t xml:space="preserve">
单击返回非流动资产汇总表</t>
        </r>
      </text>
    </comment>
  </commentList>
</comments>
</file>

<file path=xl/comments41.xml><?xml version="1.0" encoding="utf-8"?>
<comments xmlns="http://schemas.openxmlformats.org/spreadsheetml/2006/main">
  <authors>
    <author>YlmF</author>
  </authors>
  <commentList>
    <comment ref="A1" authorId="0">
      <text>
        <r>
          <rPr>
            <b/>
            <sz val="9"/>
            <rFont val="宋体"/>
            <charset val="134"/>
          </rPr>
          <t>YlmF:</t>
        </r>
        <r>
          <rPr>
            <sz val="9"/>
            <rFont val="宋体"/>
            <charset val="134"/>
          </rPr>
          <t xml:space="preserve">
单击返回非流动资产汇总表</t>
        </r>
      </text>
    </comment>
  </commentList>
</comments>
</file>

<file path=xl/comments42.xml><?xml version="1.0" encoding="utf-8"?>
<comments xmlns="http://schemas.openxmlformats.org/spreadsheetml/2006/main">
  <authors>
    <author>YlmF</author>
  </authors>
  <commentList>
    <comment ref="A1" authorId="0">
      <text>
        <r>
          <rPr>
            <b/>
            <sz val="9"/>
            <rFont val="宋体"/>
            <charset val="134"/>
          </rPr>
          <t>YlmF:</t>
        </r>
        <r>
          <rPr>
            <sz val="9"/>
            <rFont val="宋体"/>
            <charset val="134"/>
          </rPr>
          <t xml:space="preserve">
单击返回非流动资产汇总表</t>
        </r>
      </text>
    </comment>
  </commentList>
</comments>
</file>

<file path=xl/comments43.xml><?xml version="1.0" encoding="utf-8"?>
<comments xmlns="http://schemas.openxmlformats.org/spreadsheetml/2006/main">
  <authors>
    <author>郑晓云</author>
  </authors>
  <commentList>
    <comment ref="R5" authorId="0">
      <text>
        <r>
          <rPr>
            <b/>
            <sz val="9"/>
            <rFont val="宋体"/>
            <charset val="134"/>
          </rPr>
          <t>郑晓云:</t>
        </r>
        <r>
          <rPr>
            <sz val="9"/>
            <rFont val="宋体"/>
            <charset val="134"/>
          </rPr>
          <t xml:space="preserve">
正常在用、闲置、报废、盘亏</t>
        </r>
      </text>
    </comment>
  </commentList>
</comments>
</file>

<file path=xl/comments44.xml><?xml version="1.0" encoding="utf-8"?>
<comments xmlns="http://schemas.openxmlformats.org/spreadsheetml/2006/main">
  <authors>
    <author>YlmF</author>
  </authors>
  <commentList>
    <comment ref="A1" authorId="0">
      <text>
        <r>
          <rPr>
            <b/>
            <sz val="9"/>
            <rFont val="宋体"/>
            <charset val="134"/>
          </rPr>
          <t>YlmF:</t>
        </r>
        <r>
          <rPr>
            <sz val="9"/>
            <rFont val="宋体"/>
            <charset val="134"/>
          </rPr>
          <t xml:space="preserve">
单击返回非流动资产汇总表</t>
        </r>
      </text>
    </comment>
    <comment ref="B7" authorId="0">
      <text>
        <r>
          <rPr>
            <b/>
            <sz val="9"/>
            <rFont val="宋体"/>
            <charset val="134"/>
          </rPr>
          <t>YlmF:</t>
        </r>
        <r>
          <rPr>
            <sz val="9"/>
            <rFont val="宋体"/>
            <charset val="134"/>
          </rPr>
          <t xml:space="preserve">
单击进入</t>
        </r>
      </text>
    </comment>
    <comment ref="B8" authorId="0">
      <text>
        <r>
          <rPr>
            <b/>
            <sz val="9"/>
            <rFont val="宋体"/>
            <charset val="134"/>
          </rPr>
          <t>YlmF:</t>
        </r>
        <r>
          <rPr>
            <sz val="9"/>
            <rFont val="宋体"/>
            <charset val="134"/>
          </rPr>
          <t xml:space="preserve">
单击进入</t>
        </r>
      </text>
    </comment>
    <comment ref="B9" authorId="0">
      <text>
        <r>
          <rPr>
            <b/>
            <sz val="9"/>
            <rFont val="宋体"/>
            <charset val="134"/>
          </rPr>
          <t>YlmF:</t>
        </r>
        <r>
          <rPr>
            <sz val="9"/>
            <rFont val="宋体"/>
            <charset val="134"/>
          </rPr>
          <t xml:space="preserve">
单击进入</t>
        </r>
      </text>
    </comment>
  </commentList>
</comments>
</file>

<file path=xl/comments45.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土地使用权证书的编号</t>
        </r>
      </text>
    </comment>
    <comment ref="D6" authorId="0">
      <text>
        <r>
          <rPr>
            <b/>
            <sz val="9"/>
            <rFont val="宋体"/>
            <charset val="134"/>
          </rPr>
          <t>chenjie:</t>
        </r>
        <r>
          <rPr>
            <sz val="9"/>
            <rFont val="宋体"/>
            <charset val="134"/>
          </rPr>
          <t xml:space="preserve">
所填内容应与土地证记录相符</t>
        </r>
      </text>
    </comment>
    <comment ref="E6" authorId="0">
      <text>
        <r>
          <rPr>
            <b/>
            <sz val="9"/>
            <rFont val="宋体"/>
            <charset val="134"/>
          </rPr>
          <t>chenjie:</t>
        </r>
        <r>
          <rPr>
            <sz val="9"/>
            <rFont val="宋体"/>
            <charset val="134"/>
          </rPr>
          <t xml:space="preserve">
所填内容应与土地证记录相符</t>
        </r>
      </text>
    </comment>
    <comment ref="F6" authorId="0">
      <text>
        <r>
          <rPr>
            <b/>
            <sz val="9"/>
            <rFont val="宋体"/>
            <charset val="134"/>
          </rPr>
          <t>chenjie:</t>
        </r>
        <r>
          <rPr>
            <sz val="9"/>
            <rFont val="宋体"/>
            <charset val="134"/>
          </rPr>
          <t xml:space="preserve">
所填内容应与土地证记录相符</t>
        </r>
      </text>
    </comment>
    <comment ref="H6" authorId="0">
      <text>
        <r>
          <rPr>
            <b/>
            <sz val="9"/>
            <rFont val="宋体"/>
            <charset val="134"/>
          </rPr>
          <t>chenjie:</t>
        </r>
        <r>
          <rPr>
            <sz val="9"/>
            <rFont val="宋体"/>
            <charset val="134"/>
          </rPr>
          <t xml:space="preserve">
所填内容应与土地证记录相符</t>
        </r>
      </text>
    </comment>
  </commentList>
</comments>
</file>

<file path=xl/comments46.xml><?xml version="1.0" encoding="utf-8"?>
<comments xmlns="http://schemas.openxmlformats.org/spreadsheetml/2006/main">
  <authors>
    <author>chenjie</author>
  </authors>
  <commentList>
    <comment ref="C6" authorId="0">
      <text>
        <r>
          <rPr>
            <b/>
            <sz val="9"/>
            <rFont val="宋体"/>
            <charset val="134"/>
          </rPr>
          <t>chenjie:</t>
        </r>
        <r>
          <rPr>
            <sz val="9"/>
            <rFont val="宋体"/>
            <charset val="134"/>
          </rPr>
          <t xml:space="preserve">
土地使用权证书的编号</t>
        </r>
      </text>
    </comment>
    <comment ref="E6" authorId="0">
      <text>
        <r>
          <rPr>
            <b/>
            <sz val="9"/>
            <rFont val="宋体"/>
            <charset val="134"/>
          </rPr>
          <t>chenjie:</t>
        </r>
        <r>
          <rPr>
            <sz val="9"/>
            <rFont val="宋体"/>
            <charset val="134"/>
          </rPr>
          <t xml:space="preserve">
所填内容应与土地证记录相符</t>
        </r>
      </text>
    </comment>
    <comment ref="F6" authorId="0">
      <text>
        <r>
          <rPr>
            <b/>
            <sz val="9"/>
            <rFont val="宋体"/>
            <charset val="134"/>
          </rPr>
          <t>chenjie:</t>
        </r>
        <r>
          <rPr>
            <sz val="9"/>
            <rFont val="宋体"/>
            <charset val="134"/>
          </rPr>
          <t xml:space="preserve">
所填内容应与土地证记录相符</t>
        </r>
      </text>
    </comment>
  </commentList>
</comments>
</file>

<file path=xl/comments47.xml><?xml version="1.0" encoding="utf-8"?>
<comments xmlns="http://schemas.openxmlformats.org/spreadsheetml/2006/main">
  <authors>
    <author>YlmF</author>
  </authors>
  <commentList>
    <comment ref="A1" authorId="0">
      <text>
        <r>
          <rPr>
            <b/>
            <sz val="9"/>
            <rFont val="宋体"/>
            <charset val="134"/>
          </rPr>
          <t>YlmF:</t>
        </r>
        <r>
          <rPr>
            <sz val="9"/>
            <rFont val="宋体"/>
            <charset val="134"/>
          </rPr>
          <t xml:space="preserve">
单击返回非流动资产汇总表</t>
        </r>
      </text>
    </comment>
  </commentList>
</comments>
</file>

<file path=xl/comments48.xml><?xml version="1.0" encoding="utf-8"?>
<comments xmlns="http://schemas.openxmlformats.org/spreadsheetml/2006/main">
  <authors>
    <author>YlmF</author>
    <author>chenjie</author>
  </authors>
  <commentList>
    <comment ref="A1" authorId="0">
      <text>
        <r>
          <rPr>
            <b/>
            <sz val="9"/>
            <rFont val="宋体"/>
            <charset val="134"/>
          </rPr>
          <t>YlmF:</t>
        </r>
        <r>
          <rPr>
            <sz val="9"/>
            <rFont val="宋体"/>
            <charset val="134"/>
          </rPr>
          <t xml:space="preserve">
单击返回非流动资产汇总表</t>
        </r>
      </text>
    </comment>
    <comment ref="B6" authorId="1">
      <text>
        <r>
          <rPr>
            <b/>
            <sz val="9"/>
            <rFont val="宋体"/>
            <charset val="134"/>
          </rPr>
          <t>chenjie:</t>
        </r>
        <r>
          <rPr>
            <sz val="9"/>
            <rFont val="宋体"/>
            <charset val="134"/>
          </rPr>
          <t xml:space="preserve">
如：“</t>
        </r>
        <r>
          <rPr>
            <sz val="9"/>
            <rFont val="Times New Roman"/>
            <charset val="0"/>
          </rPr>
          <t>××</t>
        </r>
        <r>
          <rPr>
            <sz val="9"/>
            <rFont val="宋体"/>
            <charset val="134"/>
          </rPr>
          <t>专利权”、“</t>
        </r>
        <r>
          <rPr>
            <sz val="9"/>
            <rFont val="Times New Roman"/>
            <charset val="0"/>
          </rPr>
          <t>××</t>
        </r>
        <r>
          <rPr>
            <sz val="9"/>
            <rFont val="宋体"/>
            <charset val="134"/>
          </rPr>
          <t>软件”等</t>
        </r>
      </text>
    </comment>
    <comment ref="H6" authorId="1">
      <text>
        <r>
          <rPr>
            <b/>
            <sz val="9"/>
            <rFont val="宋体"/>
            <charset val="134"/>
          </rPr>
          <t>chenjie:</t>
        </r>
        <r>
          <rPr>
            <sz val="9"/>
            <rFont val="宋体"/>
            <charset val="134"/>
          </rPr>
          <t xml:space="preserve">
企业实际拥有但基准日未入帐的不应填入本表</t>
        </r>
      </text>
    </comment>
  </commentList>
</comments>
</file>

<file path=xl/comments49.xml><?xml version="1.0" encoding="utf-8"?>
<comments xmlns="http://schemas.openxmlformats.org/spreadsheetml/2006/main">
  <authors>
    <author>YlmF</author>
    <author>chenjie</author>
  </authors>
  <commentList>
    <comment ref="A1" authorId="0">
      <text>
        <r>
          <rPr>
            <b/>
            <sz val="9"/>
            <rFont val="宋体"/>
            <charset val="134"/>
          </rPr>
          <t>YlmF:</t>
        </r>
        <r>
          <rPr>
            <sz val="9"/>
            <rFont val="宋体"/>
            <charset val="134"/>
          </rPr>
          <t xml:space="preserve">
单击返回非流动资产汇总表</t>
        </r>
      </text>
    </comment>
    <comment ref="B6" authorId="1">
      <text>
        <r>
          <rPr>
            <b/>
            <sz val="9"/>
            <rFont val="宋体"/>
            <charset val="134"/>
          </rPr>
          <t>chenjie:</t>
        </r>
        <r>
          <rPr>
            <sz val="9"/>
            <rFont val="宋体"/>
            <charset val="134"/>
          </rPr>
          <t xml:space="preserve">
指摊销期在1年以上的各种费用。如“</t>
        </r>
        <r>
          <rPr>
            <sz val="9"/>
            <rFont val="Times New Roman"/>
            <charset val="0"/>
          </rPr>
          <t>××</t>
        </r>
        <r>
          <rPr>
            <sz val="9"/>
            <rFont val="宋体"/>
            <charset val="134"/>
          </rPr>
          <t>租入资产改良款”、“</t>
        </r>
        <r>
          <rPr>
            <sz val="9"/>
            <rFont val="Times New Roman"/>
            <charset val="0"/>
          </rPr>
          <t>××</t>
        </r>
        <r>
          <rPr>
            <sz val="9"/>
            <rFont val="宋体"/>
            <charset val="134"/>
          </rPr>
          <t>资产大修费用“等。若填表单位开办费在本科目核算，则除按要求填写本表外，应参照开办费清查评估明细表的要求在备注栏注明费用包括的计提内容和相应金额，或附专项说明亦可。</t>
        </r>
      </text>
    </comment>
  </commentList>
</comments>
</file>

<file path=xl/comments5.xml><?xml version="1.0" encoding="utf-8"?>
<comments xmlns="http://schemas.openxmlformats.org/spreadsheetml/2006/main">
  <authors>
    <author>YlmF</author>
  </authors>
  <commentList>
    <comment ref="A1" authorId="0">
      <text>
        <r>
          <rPr>
            <b/>
            <sz val="9"/>
            <rFont val="宋体"/>
            <charset val="134"/>
          </rPr>
          <t>YlmF:</t>
        </r>
        <r>
          <rPr>
            <sz val="9"/>
            <rFont val="宋体"/>
            <charset val="134"/>
          </rPr>
          <t xml:space="preserve">
单击返回流动资产汇总表</t>
        </r>
      </text>
    </comment>
    <comment ref="B7" authorId="0">
      <text>
        <r>
          <rPr>
            <b/>
            <sz val="9"/>
            <rFont val="宋体"/>
            <charset val="134"/>
          </rPr>
          <t>YlmF:</t>
        </r>
        <r>
          <rPr>
            <sz val="9"/>
            <rFont val="宋体"/>
            <charset val="134"/>
          </rPr>
          <t xml:space="preserve">
单击进入</t>
        </r>
      </text>
    </comment>
    <comment ref="B8" authorId="0">
      <text>
        <r>
          <rPr>
            <b/>
            <sz val="9"/>
            <rFont val="宋体"/>
            <charset val="134"/>
          </rPr>
          <t>YlmF:</t>
        </r>
        <r>
          <rPr>
            <sz val="9"/>
            <rFont val="宋体"/>
            <charset val="134"/>
          </rPr>
          <t xml:space="preserve">
单击进入</t>
        </r>
      </text>
    </comment>
    <comment ref="B9" authorId="0">
      <text>
        <r>
          <rPr>
            <b/>
            <sz val="9"/>
            <rFont val="宋体"/>
            <charset val="134"/>
          </rPr>
          <t>YlmF:</t>
        </r>
        <r>
          <rPr>
            <sz val="9"/>
            <rFont val="宋体"/>
            <charset val="134"/>
          </rPr>
          <t xml:space="preserve">
单击进入</t>
        </r>
      </text>
    </comment>
  </commentList>
</comments>
</file>

<file path=xl/comments50.xml><?xml version="1.0" encoding="utf-8"?>
<comments xmlns="http://schemas.openxmlformats.org/spreadsheetml/2006/main">
  <authors>
    <author>YlmF</author>
  </authors>
  <commentList>
    <comment ref="A1" authorId="0">
      <text>
        <r>
          <rPr>
            <b/>
            <sz val="9"/>
            <rFont val="宋体"/>
            <charset val="134"/>
          </rPr>
          <t>YlmF:</t>
        </r>
        <r>
          <rPr>
            <sz val="9"/>
            <rFont val="宋体"/>
            <charset val="134"/>
          </rPr>
          <t xml:space="preserve">
单击返回非流动资产汇总表</t>
        </r>
      </text>
    </comment>
  </commentList>
</comments>
</file>

<file path=xl/comments51.xml><?xml version="1.0" encoding="utf-8"?>
<comments xmlns="http://schemas.openxmlformats.org/spreadsheetml/2006/main">
  <authors>
    <author>YlmF</author>
    <author>郑晓云</author>
    <author>chenjie</author>
  </authors>
  <commentList>
    <comment ref="A1" authorId="0">
      <text>
        <r>
          <rPr>
            <b/>
            <sz val="9"/>
            <rFont val="宋体"/>
            <charset val="134"/>
          </rPr>
          <t>YlmF:</t>
        </r>
        <r>
          <rPr>
            <sz val="9"/>
            <rFont val="宋体"/>
            <charset val="134"/>
          </rPr>
          <t xml:space="preserve">
单击返回非流动资产汇总表</t>
        </r>
      </text>
    </comment>
    <comment ref="O5" authorId="1">
      <text>
        <r>
          <rPr>
            <b/>
            <sz val="9"/>
            <rFont val="宋体"/>
            <charset val="134"/>
          </rPr>
          <t>郑晓云:</t>
        </r>
        <r>
          <rPr>
            <sz val="9"/>
            <rFont val="宋体"/>
            <charset val="134"/>
          </rPr>
          <t xml:space="preserve">
正常在用、闲置、报废、盘亏</t>
        </r>
      </text>
    </comment>
    <comment ref="P6" authorId="2">
      <text>
        <r>
          <rPr>
            <b/>
            <sz val="9"/>
            <rFont val="宋体"/>
            <charset val="134"/>
          </rPr>
          <t>chenjie:</t>
        </r>
        <r>
          <rPr>
            <sz val="9"/>
            <rFont val="宋体"/>
            <charset val="134"/>
          </rPr>
          <t xml:space="preserve">
金额较大的项目，在备注栏注明其内容或附说明该项资产的内容和价值构成的专项说明。</t>
        </r>
      </text>
    </comment>
  </commentList>
</comments>
</file>

<file path=xl/comments52.xml><?xml version="1.0" encoding="utf-8"?>
<comments xmlns="http://schemas.openxmlformats.org/spreadsheetml/2006/main">
  <authors>
    <author>YlmF</author>
  </authors>
  <commentList>
    <comment ref="A1" authorId="0">
      <text>
        <r>
          <rPr>
            <b/>
            <sz val="9"/>
            <rFont val="宋体"/>
            <charset val="134"/>
          </rPr>
          <t>YlmF:</t>
        </r>
        <r>
          <rPr>
            <sz val="9"/>
            <rFont val="宋体"/>
            <charset val="134"/>
          </rPr>
          <t xml:space="preserve">
单击返回分类汇总表</t>
        </r>
      </text>
    </comment>
    <comment ref="B7" authorId="0">
      <text>
        <r>
          <rPr>
            <b/>
            <sz val="9"/>
            <rFont val="宋体"/>
            <charset val="134"/>
          </rPr>
          <t>YlmF:</t>
        </r>
        <r>
          <rPr>
            <sz val="9"/>
            <rFont val="宋体"/>
            <charset val="134"/>
          </rPr>
          <t xml:space="preserve">
单击进入</t>
        </r>
      </text>
    </comment>
    <comment ref="B8" authorId="0">
      <text>
        <r>
          <rPr>
            <b/>
            <sz val="9"/>
            <rFont val="宋体"/>
            <charset val="134"/>
          </rPr>
          <t>YlmF:</t>
        </r>
        <r>
          <rPr>
            <sz val="9"/>
            <rFont val="宋体"/>
            <charset val="134"/>
          </rPr>
          <t xml:space="preserve">
单击进入</t>
        </r>
      </text>
    </comment>
    <comment ref="B10" authorId="0">
      <text>
        <r>
          <rPr>
            <b/>
            <sz val="9"/>
            <rFont val="宋体"/>
            <charset val="134"/>
          </rPr>
          <t>YlmF:</t>
        </r>
        <r>
          <rPr>
            <sz val="9"/>
            <rFont val="宋体"/>
            <charset val="134"/>
          </rPr>
          <t xml:space="preserve">
单击进入</t>
        </r>
      </text>
    </comment>
    <comment ref="B11" authorId="0">
      <text>
        <r>
          <rPr>
            <b/>
            <sz val="9"/>
            <rFont val="宋体"/>
            <charset val="134"/>
          </rPr>
          <t>YlmF:</t>
        </r>
        <r>
          <rPr>
            <sz val="9"/>
            <rFont val="宋体"/>
            <charset val="134"/>
          </rPr>
          <t xml:space="preserve">
单击进入</t>
        </r>
      </text>
    </comment>
    <comment ref="B12" authorId="0">
      <text>
        <r>
          <rPr>
            <b/>
            <sz val="9"/>
            <rFont val="宋体"/>
            <charset val="134"/>
          </rPr>
          <t>YlmF:</t>
        </r>
        <r>
          <rPr>
            <sz val="9"/>
            <rFont val="宋体"/>
            <charset val="134"/>
          </rPr>
          <t xml:space="preserve">
单击进入</t>
        </r>
      </text>
    </comment>
    <comment ref="B14" authorId="0">
      <text>
        <r>
          <rPr>
            <b/>
            <sz val="9"/>
            <rFont val="宋体"/>
            <charset val="134"/>
          </rPr>
          <t>YlmF:</t>
        </r>
        <r>
          <rPr>
            <sz val="9"/>
            <rFont val="宋体"/>
            <charset val="134"/>
          </rPr>
          <t xml:space="preserve">
单击进入</t>
        </r>
      </text>
    </comment>
    <comment ref="B15" authorId="0">
      <text>
        <r>
          <rPr>
            <b/>
            <sz val="9"/>
            <rFont val="宋体"/>
            <charset val="134"/>
          </rPr>
          <t>YlmF:</t>
        </r>
        <r>
          <rPr>
            <sz val="9"/>
            <rFont val="宋体"/>
            <charset val="134"/>
          </rPr>
          <t xml:space="preserve">
单击进入</t>
        </r>
      </text>
    </comment>
    <comment ref="B16" authorId="0">
      <text>
        <r>
          <rPr>
            <b/>
            <sz val="9"/>
            <rFont val="宋体"/>
            <charset val="134"/>
          </rPr>
          <t>YlmF:</t>
        </r>
        <r>
          <rPr>
            <sz val="9"/>
            <rFont val="宋体"/>
            <charset val="134"/>
          </rPr>
          <t xml:space="preserve">
单击进入</t>
        </r>
      </text>
    </comment>
    <comment ref="B18" authorId="0">
      <text>
        <r>
          <rPr>
            <b/>
            <sz val="9"/>
            <rFont val="宋体"/>
            <charset val="134"/>
          </rPr>
          <t>YlmF:</t>
        </r>
        <r>
          <rPr>
            <sz val="9"/>
            <rFont val="宋体"/>
            <charset val="134"/>
          </rPr>
          <t xml:space="preserve">
单击进入</t>
        </r>
      </text>
    </comment>
    <comment ref="B19" authorId="0">
      <text>
        <r>
          <rPr>
            <b/>
            <sz val="9"/>
            <rFont val="宋体"/>
            <charset val="134"/>
          </rPr>
          <t>YlmF:</t>
        </r>
        <r>
          <rPr>
            <sz val="9"/>
            <rFont val="宋体"/>
            <charset val="134"/>
          </rPr>
          <t xml:space="preserve">
单击进入</t>
        </r>
      </text>
    </comment>
  </commentList>
</comments>
</file>

<file path=xl/comments53.xml><?xml version="1.0" encoding="utf-8"?>
<comments xmlns="http://schemas.openxmlformats.org/spreadsheetml/2006/main">
  <authors>
    <author>YlmF</author>
    <author>chenjie</author>
  </authors>
  <commentList>
    <comment ref="A1" authorId="0">
      <text>
        <r>
          <rPr>
            <b/>
            <sz val="9"/>
            <rFont val="宋体"/>
            <charset val="134"/>
          </rPr>
          <t>YlmF:</t>
        </r>
        <r>
          <rPr>
            <sz val="9"/>
            <rFont val="宋体"/>
            <charset val="134"/>
          </rPr>
          <t xml:space="preserve">
单击返回流动负债汇总表</t>
        </r>
      </text>
    </comment>
    <comment ref="B6" authorId="1">
      <text>
        <r>
          <rPr>
            <b/>
            <sz val="9"/>
            <rFont val="宋体"/>
            <charset val="134"/>
          </rPr>
          <t>chenjie:</t>
        </r>
        <r>
          <rPr>
            <sz val="9"/>
            <rFont val="宋体"/>
            <charset val="134"/>
          </rPr>
          <t xml:space="preserve">
填全称</t>
        </r>
      </text>
    </comment>
    <comment ref="C6" authorId="1">
      <text>
        <r>
          <rPr>
            <b/>
            <sz val="9"/>
            <rFont val="宋体"/>
            <charset val="134"/>
          </rPr>
          <t>chenjie:</t>
        </r>
        <r>
          <rPr>
            <sz val="9"/>
            <rFont val="宋体"/>
            <charset val="134"/>
          </rPr>
          <t xml:space="preserve">
指借款合同规定的借款启始日，填列到日</t>
        </r>
      </text>
    </comment>
    <comment ref="D6" authorId="1">
      <text>
        <r>
          <rPr>
            <b/>
            <sz val="9"/>
            <rFont val="宋体"/>
            <charset val="134"/>
          </rPr>
          <t>chenjie:</t>
        </r>
        <r>
          <rPr>
            <sz val="9"/>
            <rFont val="宋体"/>
            <charset val="134"/>
          </rPr>
          <t xml:space="preserve">
与借款合同规定到期日应一致</t>
        </r>
      </text>
    </comment>
    <comment ref="E6" authorId="1">
      <text>
        <r>
          <rPr>
            <b/>
            <sz val="9"/>
            <rFont val="宋体"/>
            <charset val="134"/>
          </rPr>
          <t>chenjie:</t>
        </r>
        <r>
          <rPr>
            <sz val="9"/>
            <rFont val="宋体"/>
            <charset val="134"/>
          </rPr>
          <t xml:space="preserve">
与借款合同规定利率应一致</t>
        </r>
      </text>
    </comment>
    <comment ref="K6" authorId="1">
      <text>
        <r>
          <rPr>
            <b/>
            <sz val="9"/>
            <rFont val="宋体"/>
            <charset val="134"/>
          </rPr>
          <t>chenjie:</t>
        </r>
        <r>
          <rPr>
            <sz val="9"/>
            <rFont val="宋体"/>
            <charset val="134"/>
          </rPr>
          <t xml:space="preserve">
标明（或附专项说明）借款的用途、担保条件（信用担保、资产抵押或质押等）、借款利息计提及支付情况（请准确说明利息计提、支付到哪一天）。</t>
        </r>
      </text>
    </comment>
  </commentList>
</comments>
</file>

<file path=xl/comments54.xml><?xml version="1.0" encoding="utf-8"?>
<comments xmlns="http://schemas.openxmlformats.org/spreadsheetml/2006/main">
  <authors>
    <author>YlmF</author>
  </authors>
  <commentList>
    <comment ref="A1" authorId="0">
      <text>
        <r>
          <rPr>
            <b/>
            <sz val="9"/>
            <rFont val="宋体"/>
            <charset val="134"/>
          </rPr>
          <t>YlmF:</t>
        </r>
        <r>
          <rPr>
            <sz val="9"/>
            <rFont val="宋体"/>
            <charset val="134"/>
          </rPr>
          <t xml:space="preserve">
单击返回流动负债汇总表</t>
        </r>
      </text>
    </comment>
  </commentList>
</comments>
</file>

<file path=xl/comments55.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填列全称</t>
        </r>
      </text>
    </comment>
    <comment ref="C6" authorId="0">
      <text>
        <r>
          <rPr>
            <sz val="9"/>
            <rFont val="宋体"/>
            <charset val="134"/>
          </rPr>
          <t>如：上投摩根内需动力</t>
        </r>
      </text>
    </comment>
    <comment ref="D6" authorId="0">
      <text>
        <r>
          <rPr>
            <b/>
            <sz val="9"/>
            <rFont val="宋体"/>
            <charset val="134"/>
          </rPr>
          <t>开放式、封闭式等</t>
        </r>
      </text>
    </comment>
    <comment ref="E6" authorId="0">
      <text>
        <r>
          <rPr>
            <b/>
            <sz val="9"/>
            <rFont val="宋体"/>
            <charset val="134"/>
          </rPr>
          <t>chenjie:</t>
        </r>
        <r>
          <rPr>
            <sz val="9"/>
            <rFont val="宋体"/>
            <charset val="134"/>
          </rPr>
          <t xml:space="preserve">
购买日</t>
        </r>
      </text>
    </comment>
  </commentList>
</comments>
</file>

<file path=xl/comments56.xml><?xml version="1.0" encoding="utf-8"?>
<comments xmlns="http://schemas.openxmlformats.org/spreadsheetml/2006/main">
  <authors>
    <author>YlmF</author>
    <author>chenjie</author>
  </authors>
  <commentList>
    <comment ref="A1" authorId="0">
      <text>
        <r>
          <rPr>
            <b/>
            <sz val="9"/>
            <rFont val="宋体"/>
            <charset val="134"/>
          </rPr>
          <t>YlmF:</t>
        </r>
        <r>
          <rPr>
            <sz val="9"/>
            <rFont val="宋体"/>
            <charset val="134"/>
          </rPr>
          <t xml:space="preserve">
单击返回流动负债汇总表</t>
        </r>
      </text>
    </comment>
    <comment ref="H6" authorId="1">
      <text>
        <r>
          <rPr>
            <b/>
            <sz val="9"/>
            <rFont val="宋体"/>
            <charset val="134"/>
          </rPr>
          <t>chenjie:</t>
        </r>
        <r>
          <rPr>
            <sz val="9"/>
            <rFont val="宋体"/>
            <charset val="134"/>
          </rPr>
          <t xml:space="preserve">
1）债权单位为关联方、总公司内部或本公司内部单位的，应在备注栏注明“关联方”、“总公司内部”“内部单位”；2） 涉诉款项应在备注中标明；3）评估基准日后已付款的项目，应注明日期。如“2002年7月4日付款”；4）已到期尚未支付的，需简要说明原因。</t>
        </r>
      </text>
    </comment>
  </commentList>
</comments>
</file>

<file path=xl/comments57.xml><?xml version="1.0" encoding="utf-8"?>
<comments xmlns="http://schemas.openxmlformats.org/spreadsheetml/2006/main">
  <authors>
    <author>YlmF</author>
    <author>chenjie</author>
  </authors>
  <commentList>
    <comment ref="A1" authorId="0">
      <text>
        <r>
          <rPr>
            <b/>
            <sz val="9"/>
            <rFont val="宋体"/>
            <charset val="134"/>
          </rPr>
          <t>YlmF:</t>
        </r>
        <r>
          <rPr>
            <sz val="9"/>
            <rFont val="宋体"/>
            <charset val="134"/>
          </rPr>
          <t xml:space="preserve">
单击返回流动负债汇总表</t>
        </r>
      </text>
    </comment>
    <comment ref="C6" authorId="1">
      <text>
        <r>
          <rPr>
            <b/>
            <sz val="9"/>
            <rFont val="宋体"/>
            <charset val="134"/>
          </rPr>
          <t>chenjie:</t>
        </r>
        <r>
          <rPr>
            <sz val="9"/>
            <rFont val="宋体"/>
            <charset val="134"/>
          </rPr>
          <t xml:space="preserve">
填列最后一笔贷方发生额的日期；
日期填写形式(半角状态下)如：2002.6又如2001.11</t>
        </r>
      </text>
    </comment>
    <comment ref="D6" authorId="1">
      <text>
        <r>
          <rPr>
            <b/>
            <sz val="9"/>
            <rFont val="宋体"/>
            <charset val="134"/>
          </rPr>
          <t>chenjie:</t>
        </r>
        <r>
          <rPr>
            <sz val="9"/>
            <rFont val="宋体"/>
            <charset val="134"/>
          </rPr>
          <t xml:space="preserve">
如：“购油款”等</t>
        </r>
      </text>
    </comment>
    <comment ref="P6" authorId="1">
      <text>
        <r>
          <rPr>
            <b/>
            <sz val="9"/>
            <rFont val="宋体"/>
            <charset val="134"/>
          </rPr>
          <t>chenjie:</t>
        </r>
        <r>
          <rPr>
            <sz val="9"/>
            <rFont val="宋体"/>
            <charset val="134"/>
          </rPr>
          <t xml:space="preserve">
1）债权单位为关联方、总公司内部或本公司内部单位的，应在备注栏注明“关联方”、“总公司内部”“内部单位”；2） 涉诉款项应在备注中标明；3）评估基准日后已付款的项目，应注明日期。如“2002年7月4日付款”；4）其他填表单位认为应说明的事项</t>
        </r>
      </text>
    </comment>
  </commentList>
</comments>
</file>

<file path=xl/comments58.xml><?xml version="1.0" encoding="utf-8"?>
<comments xmlns="http://schemas.openxmlformats.org/spreadsheetml/2006/main">
  <authors>
    <author>YlmF</author>
  </authors>
  <commentList>
    <comment ref="A1" authorId="0">
      <text>
        <r>
          <rPr>
            <b/>
            <sz val="9"/>
            <rFont val="宋体"/>
            <charset val="134"/>
          </rPr>
          <t>YlmF:</t>
        </r>
        <r>
          <rPr>
            <sz val="9"/>
            <rFont val="宋体"/>
            <charset val="134"/>
          </rPr>
          <t xml:space="preserve">
单击返回流动负债汇总表</t>
        </r>
      </text>
    </comment>
  </commentList>
</comments>
</file>

<file path=xl/comments59.xml><?xml version="1.0" encoding="utf-8"?>
<comments xmlns="http://schemas.openxmlformats.org/spreadsheetml/2006/main">
  <authors>
    <author>YlmF</author>
  </authors>
  <commentList>
    <comment ref="A1" authorId="0">
      <text>
        <r>
          <rPr>
            <b/>
            <sz val="9"/>
            <rFont val="宋体"/>
            <charset val="134"/>
          </rPr>
          <t>YlmF:</t>
        </r>
        <r>
          <rPr>
            <sz val="9"/>
            <rFont val="宋体"/>
            <charset val="134"/>
          </rPr>
          <t xml:space="preserve">
单击返回流动资产汇总表</t>
        </r>
      </text>
    </comment>
  </commentList>
</comments>
</file>

<file path=xl/comments6.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填列全称</t>
        </r>
      </text>
    </comment>
    <comment ref="C6" authorId="0">
      <text>
        <r>
          <rPr>
            <b/>
            <sz val="9"/>
            <rFont val="宋体"/>
            <charset val="134"/>
          </rPr>
          <t>chenjie:</t>
        </r>
        <r>
          <rPr>
            <sz val="9"/>
            <rFont val="宋体"/>
            <charset val="134"/>
          </rPr>
          <t xml:space="preserve">
如：国库券、电力债券
    ＊＊公司债券</t>
        </r>
      </text>
    </comment>
  </commentList>
</comments>
</file>

<file path=xl/comments60.xml><?xml version="1.0" encoding="utf-8"?>
<comments xmlns="http://schemas.openxmlformats.org/spreadsheetml/2006/main">
  <authors>
    <author>YlmF</author>
    <author>chenjie</author>
  </authors>
  <commentList>
    <comment ref="A1" authorId="0">
      <text>
        <r>
          <rPr>
            <b/>
            <sz val="9"/>
            <rFont val="宋体"/>
            <charset val="134"/>
          </rPr>
          <t>YlmF:</t>
        </r>
        <r>
          <rPr>
            <sz val="9"/>
            <rFont val="宋体"/>
            <charset val="134"/>
          </rPr>
          <t xml:space="preserve">
单击返回流动负债汇总表</t>
        </r>
      </text>
    </comment>
    <comment ref="F6" authorId="1">
      <text>
        <r>
          <rPr>
            <b/>
            <sz val="9"/>
            <rFont val="宋体"/>
            <charset val="134"/>
          </rPr>
          <t>chenjie:</t>
        </r>
        <r>
          <rPr>
            <sz val="9"/>
            <rFont val="宋体"/>
            <charset val="134"/>
          </rPr>
          <t xml:space="preserve">
备注中应注明计提依据（如：工效挂钩批准额度</t>
        </r>
        <r>
          <rPr>
            <sz val="9"/>
            <rFont val="Times New Roman"/>
            <charset val="0"/>
          </rPr>
          <t>×××</t>
        </r>
        <r>
          <rPr>
            <sz val="9"/>
            <rFont val="宋体"/>
            <charset val="134"/>
          </rPr>
          <t>万元／年）及基准日应付工资帐面余额的滚存期间。</t>
        </r>
      </text>
    </comment>
  </commentList>
</comments>
</file>

<file path=xl/comments61.xml><?xml version="1.0" encoding="utf-8"?>
<comments xmlns="http://schemas.openxmlformats.org/spreadsheetml/2006/main">
  <authors>
    <author>YlmF</author>
  </authors>
  <commentList>
    <comment ref="A1" authorId="0">
      <text>
        <r>
          <rPr>
            <b/>
            <sz val="9"/>
            <rFont val="宋体"/>
            <charset val="134"/>
          </rPr>
          <t>YlmF:</t>
        </r>
        <r>
          <rPr>
            <sz val="9"/>
            <rFont val="宋体"/>
            <charset val="134"/>
          </rPr>
          <t xml:space="preserve">
单击返回流动负债汇总表</t>
        </r>
      </text>
    </comment>
  </commentList>
</comments>
</file>

<file path=xl/comments62.xml><?xml version="1.0" encoding="utf-8"?>
<comments xmlns="http://schemas.openxmlformats.org/spreadsheetml/2006/main">
  <authors>
    <author>YlmF</author>
  </authors>
  <commentList>
    <comment ref="A1" authorId="0">
      <text>
        <r>
          <rPr>
            <b/>
            <sz val="9"/>
            <rFont val="宋体"/>
            <charset val="134"/>
          </rPr>
          <t>YlmF:</t>
        </r>
        <r>
          <rPr>
            <sz val="9"/>
            <rFont val="宋体"/>
            <charset val="134"/>
          </rPr>
          <t xml:space="preserve">
单击返回流动资产汇总表</t>
        </r>
      </text>
    </comment>
    <comment ref="B7" authorId="0">
      <text>
        <r>
          <rPr>
            <b/>
            <sz val="9"/>
            <rFont val="宋体"/>
            <charset val="134"/>
          </rPr>
          <t>YlmF:</t>
        </r>
        <r>
          <rPr>
            <sz val="9"/>
            <rFont val="宋体"/>
            <charset val="134"/>
          </rPr>
          <t xml:space="preserve">
单击进入</t>
        </r>
      </text>
    </comment>
    <comment ref="B8" authorId="0">
      <text>
        <r>
          <rPr>
            <b/>
            <sz val="9"/>
            <rFont val="宋体"/>
            <charset val="134"/>
          </rPr>
          <t>YlmF:</t>
        </r>
        <r>
          <rPr>
            <sz val="9"/>
            <rFont val="宋体"/>
            <charset val="134"/>
          </rPr>
          <t xml:space="preserve">
单击进入</t>
        </r>
      </text>
    </comment>
    <comment ref="B9" authorId="0">
      <text>
        <r>
          <rPr>
            <b/>
            <sz val="9"/>
            <rFont val="宋体"/>
            <charset val="134"/>
          </rPr>
          <t>YlmF:</t>
        </r>
        <r>
          <rPr>
            <sz val="9"/>
            <rFont val="宋体"/>
            <charset val="134"/>
          </rPr>
          <t xml:space="preserve">
单击进入</t>
        </r>
      </text>
    </comment>
  </commentList>
</comments>
</file>

<file path=xl/comments63.xml><?xml version="1.0" encoding="utf-8"?>
<comments xmlns="http://schemas.openxmlformats.org/spreadsheetml/2006/main">
  <authors>
    <author>YlmF</author>
  </authors>
  <commentList>
    <comment ref="A1" authorId="0">
      <text>
        <r>
          <rPr>
            <b/>
            <sz val="9"/>
            <rFont val="宋体"/>
            <charset val="134"/>
          </rPr>
          <t>YlmF:</t>
        </r>
        <r>
          <rPr>
            <sz val="9"/>
            <rFont val="宋体"/>
            <charset val="134"/>
          </rPr>
          <t xml:space="preserve">
单击返回流动负债汇总表</t>
        </r>
      </text>
    </comment>
  </commentList>
</comments>
</file>

<file path=xl/comments64.xml><?xml version="1.0" encoding="utf-8"?>
<comments xmlns="http://schemas.openxmlformats.org/spreadsheetml/2006/main">
  <authors>
    <author>YlmF</author>
  </authors>
  <commentList>
    <comment ref="A1" authorId="0">
      <text>
        <r>
          <rPr>
            <b/>
            <sz val="9"/>
            <rFont val="宋体"/>
            <charset val="134"/>
          </rPr>
          <t>YlmF:</t>
        </r>
        <r>
          <rPr>
            <sz val="9"/>
            <rFont val="宋体"/>
            <charset val="134"/>
          </rPr>
          <t xml:space="preserve">
单击返回流动负债汇总表</t>
        </r>
      </text>
    </comment>
  </commentList>
</comments>
</file>

<file path=xl/comments65.xml><?xml version="1.0" encoding="utf-8"?>
<comments xmlns="http://schemas.openxmlformats.org/spreadsheetml/2006/main">
  <authors>
    <author>YlmF</author>
  </authors>
  <commentList>
    <comment ref="A1" authorId="0">
      <text>
        <r>
          <rPr>
            <b/>
            <sz val="9"/>
            <rFont val="宋体"/>
            <charset val="134"/>
          </rPr>
          <t>YlmF:</t>
        </r>
        <r>
          <rPr>
            <sz val="9"/>
            <rFont val="宋体"/>
            <charset val="134"/>
          </rPr>
          <t xml:space="preserve">
单击返回流动负债汇总表</t>
        </r>
      </text>
    </comment>
  </commentList>
</comments>
</file>

<file path=xl/comments66.xml><?xml version="1.0" encoding="utf-8"?>
<comments xmlns="http://schemas.openxmlformats.org/spreadsheetml/2006/main">
  <authors>
    <author>YlmF</author>
  </authors>
  <commentList>
    <comment ref="A1" authorId="0">
      <text>
        <r>
          <rPr>
            <b/>
            <sz val="9"/>
            <rFont val="宋体"/>
            <charset val="134"/>
          </rPr>
          <t>YlmF:</t>
        </r>
        <r>
          <rPr>
            <sz val="9"/>
            <rFont val="宋体"/>
            <charset val="134"/>
          </rPr>
          <t xml:space="preserve">
单击返回非流动资产汇总表</t>
        </r>
      </text>
    </comment>
  </commentList>
</comments>
</file>

<file path=xl/comments67.xml><?xml version="1.0" encoding="utf-8"?>
<comments xmlns="http://schemas.openxmlformats.org/spreadsheetml/2006/main">
  <authors>
    <author>YlmF</author>
    <author xml:space="preserve"> </author>
  </authors>
  <commentList>
    <comment ref="A1" authorId="0">
      <text>
        <r>
          <rPr>
            <b/>
            <sz val="9"/>
            <rFont val="宋体"/>
            <charset val="134"/>
          </rPr>
          <t>YlmF:</t>
        </r>
        <r>
          <rPr>
            <sz val="9"/>
            <rFont val="宋体"/>
            <charset val="134"/>
          </rPr>
          <t xml:space="preserve">
单击返回流动负债汇总表</t>
        </r>
      </text>
    </comment>
    <comment ref="J5" authorId="1">
      <text>
        <r>
          <rPr>
            <b/>
            <sz val="9"/>
            <rFont val="Tahoma"/>
            <charset val="134"/>
          </rPr>
          <t xml:space="preserve">Young :
</t>
        </r>
        <r>
          <rPr>
            <b/>
            <sz val="9"/>
            <rFont val="宋体"/>
            <charset val="134"/>
          </rPr>
          <t>一般包括抵押、质押、保证、信用</t>
        </r>
        <r>
          <rPr>
            <sz val="9"/>
            <rFont val="Tahoma"/>
            <charset val="134"/>
          </rPr>
          <t xml:space="preserve">
</t>
        </r>
      </text>
    </comment>
  </commentList>
</comments>
</file>

<file path=xl/comments68.xml><?xml version="1.0" encoding="utf-8"?>
<comments xmlns="http://schemas.openxmlformats.org/spreadsheetml/2006/main">
  <authors>
    <author>YlmF</author>
  </authors>
  <commentList>
    <comment ref="A1" authorId="0">
      <text>
        <r>
          <rPr>
            <b/>
            <sz val="9"/>
            <rFont val="宋体"/>
            <charset val="134"/>
          </rPr>
          <t>YlmF:</t>
        </r>
        <r>
          <rPr>
            <sz val="9"/>
            <rFont val="宋体"/>
            <charset val="134"/>
          </rPr>
          <t xml:space="preserve">
单击返回流动负债汇总表</t>
        </r>
      </text>
    </comment>
  </commentList>
</comments>
</file>

<file path=xl/comments69.xml><?xml version="1.0" encoding="utf-8"?>
<comments xmlns="http://schemas.openxmlformats.org/spreadsheetml/2006/main">
  <authors>
    <author>YlmF</author>
  </authors>
  <commentList>
    <comment ref="A1" authorId="0">
      <text>
        <r>
          <rPr>
            <b/>
            <sz val="9"/>
            <rFont val="宋体"/>
            <charset val="134"/>
          </rPr>
          <t>YlmF:</t>
        </r>
        <r>
          <rPr>
            <sz val="9"/>
            <rFont val="宋体"/>
            <charset val="134"/>
          </rPr>
          <t xml:space="preserve">
单击返回分类汇总表</t>
        </r>
      </text>
    </comment>
    <comment ref="B7" authorId="0">
      <text>
        <r>
          <rPr>
            <b/>
            <sz val="9"/>
            <rFont val="宋体"/>
            <charset val="134"/>
          </rPr>
          <t>YlmF:</t>
        </r>
        <r>
          <rPr>
            <sz val="9"/>
            <rFont val="宋体"/>
            <charset val="134"/>
          </rPr>
          <t xml:space="preserve">
单击进入</t>
        </r>
      </text>
    </comment>
    <comment ref="B8" authorId="0">
      <text>
        <r>
          <rPr>
            <b/>
            <sz val="9"/>
            <rFont val="宋体"/>
            <charset val="134"/>
          </rPr>
          <t>YlmF:</t>
        </r>
        <r>
          <rPr>
            <sz val="9"/>
            <rFont val="宋体"/>
            <charset val="134"/>
          </rPr>
          <t xml:space="preserve">
单击进入</t>
        </r>
      </text>
    </comment>
    <comment ref="B10" authorId="0">
      <text>
        <r>
          <rPr>
            <b/>
            <sz val="9"/>
            <rFont val="宋体"/>
            <charset val="134"/>
          </rPr>
          <t>YlmF:</t>
        </r>
        <r>
          <rPr>
            <sz val="9"/>
            <rFont val="宋体"/>
            <charset val="134"/>
          </rPr>
          <t xml:space="preserve">
单击进入</t>
        </r>
      </text>
    </comment>
    <comment ref="B11" authorId="0">
      <text>
        <r>
          <rPr>
            <b/>
            <sz val="9"/>
            <rFont val="宋体"/>
            <charset val="134"/>
          </rPr>
          <t>YlmF:</t>
        </r>
        <r>
          <rPr>
            <sz val="9"/>
            <rFont val="宋体"/>
            <charset val="134"/>
          </rPr>
          <t xml:space="preserve">
单击进入</t>
        </r>
      </text>
    </comment>
    <comment ref="B13" authorId="0">
      <text>
        <r>
          <rPr>
            <b/>
            <sz val="9"/>
            <rFont val="宋体"/>
            <charset val="134"/>
          </rPr>
          <t>YlmF:</t>
        </r>
        <r>
          <rPr>
            <sz val="9"/>
            <rFont val="宋体"/>
            <charset val="134"/>
          </rPr>
          <t xml:space="preserve">
单击进入</t>
        </r>
      </text>
    </comment>
    <comment ref="B14" authorId="0">
      <text>
        <r>
          <rPr>
            <b/>
            <sz val="9"/>
            <rFont val="宋体"/>
            <charset val="134"/>
          </rPr>
          <t>YlmF:</t>
        </r>
        <r>
          <rPr>
            <sz val="9"/>
            <rFont val="宋体"/>
            <charset val="134"/>
          </rPr>
          <t xml:space="preserve">
单击进入</t>
        </r>
      </text>
    </comment>
  </commentList>
</comments>
</file>

<file path=xl/comments7.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填列全称</t>
        </r>
      </text>
    </comment>
    <comment ref="C6" authorId="0">
      <text>
        <r>
          <rPr>
            <sz val="9"/>
            <rFont val="宋体"/>
            <charset val="134"/>
          </rPr>
          <t>如：上投摩根内需动力</t>
        </r>
      </text>
    </comment>
    <comment ref="D6" authorId="0">
      <text>
        <r>
          <rPr>
            <b/>
            <sz val="9"/>
            <rFont val="宋体"/>
            <charset val="134"/>
          </rPr>
          <t>开放式、封闭式等</t>
        </r>
      </text>
    </comment>
    <comment ref="E6" authorId="0">
      <text>
        <r>
          <rPr>
            <b/>
            <sz val="9"/>
            <rFont val="宋体"/>
            <charset val="134"/>
          </rPr>
          <t>chenjie:</t>
        </r>
        <r>
          <rPr>
            <sz val="9"/>
            <rFont val="宋体"/>
            <charset val="134"/>
          </rPr>
          <t xml:space="preserve">
购买日</t>
        </r>
      </text>
    </comment>
  </commentList>
</comments>
</file>

<file path=xl/comments70.xml><?xml version="1.0" encoding="utf-8"?>
<comments xmlns="http://schemas.openxmlformats.org/spreadsheetml/2006/main">
  <authors>
    <author>YlmF</author>
    <author xml:space="preserve"> </author>
    <author>chenjie</author>
  </authors>
  <commentList>
    <comment ref="A1" authorId="0">
      <text>
        <r>
          <rPr>
            <b/>
            <sz val="9"/>
            <rFont val="宋体"/>
            <charset val="134"/>
          </rPr>
          <t>YlmF:</t>
        </r>
        <r>
          <rPr>
            <sz val="9"/>
            <rFont val="宋体"/>
            <charset val="134"/>
          </rPr>
          <t xml:space="preserve">
单击返回非流动负债汇总表</t>
        </r>
      </text>
    </comment>
    <comment ref="M5" authorId="1">
      <text>
        <r>
          <rPr>
            <b/>
            <sz val="9"/>
            <rFont val="Tahoma"/>
            <charset val="134"/>
          </rPr>
          <t xml:space="preserve">Young :
</t>
        </r>
        <r>
          <rPr>
            <b/>
            <sz val="9"/>
            <rFont val="宋体"/>
            <charset val="134"/>
          </rPr>
          <t>一般包括抵押、质押、保证、信用</t>
        </r>
        <r>
          <rPr>
            <sz val="9"/>
            <rFont val="Tahoma"/>
            <charset val="134"/>
          </rPr>
          <t xml:space="preserve">
</t>
        </r>
      </text>
    </comment>
    <comment ref="B6" authorId="2">
      <text>
        <r>
          <rPr>
            <b/>
            <sz val="9"/>
            <rFont val="宋体"/>
            <charset val="134"/>
          </rPr>
          <t>chenjie:</t>
        </r>
        <r>
          <rPr>
            <sz val="9"/>
            <rFont val="宋体"/>
            <charset val="134"/>
          </rPr>
          <t xml:space="preserve">
填全称</t>
        </r>
      </text>
    </comment>
    <comment ref="C6" authorId="2">
      <text>
        <r>
          <rPr>
            <b/>
            <sz val="9"/>
            <rFont val="宋体"/>
            <charset val="134"/>
          </rPr>
          <t>chenjie:</t>
        </r>
        <r>
          <rPr>
            <sz val="9"/>
            <rFont val="宋体"/>
            <charset val="134"/>
          </rPr>
          <t xml:space="preserve">
指借款合同规定的借款启始日，填列到日</t>
        </r>
      </text>
    </comment>
    <comment ref="D6" authorId="2">
      <text>
        <r>
          <rPr>
            <b/>
            <sz val="9"/>
            <rFont val="宋体"/>
            <charset val="134"/>
          </rPr>
          <t>chenjie:</t>
        </r>
        <r>
          <rPr>
            <sz val="9"/>
            <rFont val="宋体"/>
            <charset val="134"/>
          </rPr>
          <t xml:space="preserve">
与借款合同规定到期日应一致</t>
        </r>
      </text>
    </comment>
    <comment ref="E6" authorId="2">
      <text>
        <r>
          <rPr>
            <b/>
            <sz val="9"/>
            <rFont val="宋体"/>
            <charset val="134"/>
          </rPr>
          <t>chenjie:</t>
        </r>
        <r>
          <rPr>
            <sz val="9"/>
            <rFont val="宋体"/>
            <charset val="134"/>
          </rPr>
          <t xml:space="preserve">
与借款合同规定利率应一致</t>
        </r>
      </text>
    </comment>
  </commentList>
</comments>
</file>

<file path=xl/comments71.xml><?xml version="1.0" encoding="utf-8"?>
<comments xmlns="http://schemas.openxmlformats.org/spreadsheetml/2006/main">
  <authors>
    <author>YlmF</author>
  </authors>
  <commentList>
    <comment ref="A1" authorId="0">
      <text>
        <r>
          <rPr>
            <b/>
            <sz val="9"/>
            <rFont val="宋体"/>
            <charset val="134"/>
          </rPr>
          <t>YlmF:</t>
        </r>
        <r>
          <rPr>
            <sz val="9"/>
            <rFont val="宋体"/>
            <charset val="134"/>
          </rPr>
          <t xml:space="preserve">
单击返回非流动负债汇总表</t>
        </r>
      </text>
    </comment>
  </commentList>
</comments>
</file>

<file path=xl/comments72.xml><?xml version="1.0" encoding="utf-8"?>
<comments xmlns="http://schemas.openxmlformats.org/spreadsheetml/2006/main">
  <authors>
    <author>YlmF</author>
    <author xml:space="preserve"> </author>
  </authors>
  <commentList>
    <comment ref="A1" authorId="0">
      <text>
        <r>
          <rPr>
            <b/>
            <sz val="9"/>
            <rFont val="宋体"/>
            <charset val="134"/>
          </rPr>
          <t>YlmF:</t>
        </r>
        <r>
          <rPr>
            <sz val="9"/>
            <rFont val="宋体"/>
            <charset val="134"/>
          </rPr>
          <t xml:space="preserve">
单击返回流动负债汇总表</t>
        </r>
      </text>
    </comment>
    <comment ref="J5" authorId="1">
      <text>
        <r>
          <rPr>
            <b/>
            <sz val="9"/>
            <rFont val="Tahoma"/>
            <charset val="134"/>
          </rPr>
          <t xml:space="preserve">Young :
</t>
        </r>
        <r>
          <rPr>
            <b/>
            <sz val="9"/>
            <rFont val="宋体"/>
            <charset val="134"/>
          </rPr>
          <t>一般包括抵押、质押、保证、信用</t>
        </r>
        <r>
          <rPr>
            <sz val="9"/>
            <rFont val="Tahoma"/>
            <charset val="134"/>
          </rPr>
          <t xml:space="preserve">
</t>
        </r>
      </text>
    </comment>
  </commentList>
</comments>
</file>

<file path=xl/comments73.xml><?xml version="1.0" encoding="utf-8"?>
<comments xmlns="http://schemas.openxmlformats.org/spreadsheetml/2006/main">
  <authors>
    <author>YlmF</author>
  </authors>
  <commentList>
    <comment ref="A1" authorId="0">
      <text>
        <r>
          <rPr>
            <b/>
            <sz val="9"/>
            <rFont val="宋体"/>
            <charset val="134"/>
          </rPr>
          <t>YlmF:</t>
        </r>
        <r>
          <rPr>
            <sz val="9"/>
            <rFont val="宋体"/>
            <charset val="134"/>
          </rPr>
          <t xml:space="preserve">
单击返回流动资产汇总表</t>
        </r>
      </text>
    </comment>
    <comment ref="B7" authorId="0">
      <text>
        <r>
          <rPr>
            <b/>
            <sz val="9"/>
            <rFont val="宋体"/>
            <charset val="134"/>
          </rPr>
          <t>YlmF:</t>
        </r>
        <r>
          <rPr>
            <sz val="9"/>
            <rFont val="宋体"/>
            <charset val="134"/>
          </rPr>
          <t xml:space="preserve">
单击进入</t>
        </r>
      </text>
    </comment>
    <comment ref="B8" authorId="0">
      <text>
        <r>
          <rPr>
            <b/>
            <sz val="9"/>
            <rFont val="宋体"/>
            <charset val="134"/>
          </rPr>
          <t>YlmF:</t>
        </r>
        <r>
          <rPr>
            <sz val="9"/>
            <rFont val="宋体"/>
            <charset val="134"/>
          </rPr>
          <t xml:space="preserve">
单击进入</t>
        </r>
      </text>
    </comment>
    <comment ref="B9" authorId="0">
      <text>
        <r>
          <rPr>
            <b/>
            <sz val="9"/>
            <rFont val="宋体"/>
            <charset val="134"/>
          </rPr>
          <t>YlmF:</t>
        </r>
        <r>
          <rPr>
            <sz val="9"/>
            <rFont val="宋体"/>
            <charset val="134"/>
          </rPr>
          <t xml:space="preserve">
单击进入</t>
        </r>
      </text>
    </comment>
  </commentList>
</comments>
</file>

<file path=xl/comments74.xml><?xml version="1.0" encoding="utf-8"?>
<comments xmlns="http://schemas.openxmlformats.org/spreadsheetml/2006/main">
  <authors>
    <author>YlmF</author>
  </authors>
  <commentList>
    <comment ref="A1" authorId="0">
      <text>
        <r>
          <rPr>
            <b/>
            <sz val="9"/>
            <rFont val="宋体"/>
            <charset val="134"/>
          </rPr>
          <t>YlmF:</t>
        </r>
        <r>
          <rPr>
            <sz val="9"/>
            <rFont val="宋体"/>
            <charset val="134"/>
          </rPr>
          <t xml:space="preserve">
单击返回非流动负债汇总表</t>
        </r>
      </text>
    </comment>
  </commentList>
</comments>
</file>

<file path=xl/comments75.xml><?xml version="1.0" encoding="utf-8"?>
<comments xmlns="http://schemas.openxmlformats.org/spreadsheetml/2006/main">
  <authors>
    <author>YlmF</author>
  </authors>
  <commentList>
    <comment ref="A1" authorId="0">
      <text>
        <r>
          <rPr>
            <b/>
            <sz val="9"/>
            <rFont val="宋体"/>
            <charset val="134"/>
          </rPr>
          <t>YlmF:</t>
        </r>
        <r>
          <rPr>
            <sz val="9"/>
            <rFont val="宋体"/>
            <charset val="134"/>
          </rPr>
          <t xml:space="preserve">
单击返回非流动负债汇总表</t>
        </r>
      </text>
    </comment>
  </commentList>
</comments>
</file>

<file path=xl/comments76.xml><?xml version="1.0" encoding="utf-8"?>
<comments xmlns="http://schemas.openxmlformats.org/spreadsheetml/2006/main">
  <authors>
    <author>YlmF</author>
  </authors>
  <commentList>
    <comment ref="A1" authorId="0">
      <text>
        <r>
          <rPr>
            <b/>
            <sz val="9"/>
            <rFont val="宋体"/>
            <charset val="134"/>
          </rPr>
          <t>YlmF:</t>
        </r>
        <r>
          <rPr>
            <sz val="9"/>
            <rFont val="宋体"/>
            <charset val="134"/>
          </rPr>
          <t xml:space="preserve">
单击返回非流动负债汇总表</t>
        </r>
      </text>
    </comment>
  </commentList>
</comments>
</file>

<file path=xl/comments77.xml><?xml version="1.0" encoding="utf-8"?>
<comments xmlns="http://schemas.openxmlformats.org/spreadsheetml/2006/main">
  <authors>
    <author>YlmF</author>
  </authors>
  <commentList>
    <comment ref="A1" authorId="0">
      <text>
        <r>
          <rPr>
            <b/>
            <sz val="9"/>
            <rFont val="宋体"/>
            <charset val="134"/>
          </rPr>
          <t>YlmF:</t>
        </r>
        <r>
          <rPr>
            <sz val="9"/>
            <rFont val="宋体"/>
            <charset val="134"/>
          </rPr>
          <t xml:space="preserve">
单击返回流动负债汇总表</t>
        </r>
      </text>
    </comment>
  </commentList>
</comments>
</file>

<file path=xl/comments78.xml><?xml version="1.0" encoding="utf-8"?>
<comments xmlns="http://schemas.openxmlformats.org/spreadsheetml/2006/main">
  <authors>
    <author>YlmF</author>
  </authors>
  <commentList>
    <comment ref="A1" authorId="0">
      <text>
        <r>
          <rPr>
            <b/>
            <sz val="9"/>
            <rFont val="宋体"/>
            <charset val="134"/>
          </rPr>
          <t>YlmF:</t>
        </r>
        <r>
          <rPr>
            <sz val="9"/>
            <rFont val="宋体"/>
            <charset val="134"/>
          </rPr>
          <t xml:space="preserve">
单击返回非流动负债汇总表</t>
        </r>
      </text>
    </comment>
  </commentList>
</comments>
</file>

<file path=xl/comments79.xml><?xml version="1.0" encoding="utf-8"?>
<comments xmlns="http://schemas.openxmlformats.org/spreadsheetml/2006/main">
  <authors>
    <author>YlmF</author>
  </authors>
  <commentList>
    <comment ref="A1" authorId="0">
      <text>
        <r>
          <rPr>
            <b/>
            <sz val="9"/>
            <rFont val="宋体"/>
            <charset val="134"/>
          </rPr>
          <t>YlmF:</t>
        </r>
        <r>
          <rPr>
            <sz val="9"/>
            <rFont val="宋体"/>
            <charset val="134"/>
          </rPr>
          <t xml:space="preserve">
单击返回非流动负债汇总表</t>
        </r>
      </text>
    </comment>
  </commentList>
</comments>
</file>

<file path=xl/comments8.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填列全称</t>
        </r>
      </text>
    </comment>
    <comment ref="C6" authorId="0">
      <text>
        <r>
          <rPr>
            <sz val="9"/>
            <rFont val="宋体"/>
            <charset val="134"/>
          </rPr>
          <t>如：上投摩根内需动力</t>
        </r>
      </text>
    </comment>
    <comment ref="D6" authorId="0">
      <text>
        <r>
          <rPr>
            <b/>
            <sz val="9"/>
            <rFont val="宋体"/>
            <charset val="134"/>
          </rPr>
          <t>开放式、封闭式等</t>
        </r>
      </text>
    </comment>
    <comment ref="E6" authorId="0">
      <text>
        <r>
          <rPr>
            <b/>
            <sz val="9"/>
            <rFont val="宋体"/>
            <charset val="134"/>
          </rPr>
          <t>chenjie:</t>
        </r>
        <r>
          <rPr>
            <sz val="9"/>
            <rFont val="宋体"/>
            <charset val="134"/>
          </rPr>
          <t xml:space="preserve">
购买日</t>
        </r>
      </text>
    </comment>
  </commentList>
</comments>
</file>

<file path=xl/comments9.xml><?xml version="1.0" encoding="utf-8"?>
<comments xmlns="http://schemas.openxmlformats.org/spreadsheetml/2006/main">
  <authors>
    <author>YlmF</author>
  </authors>
  <commentList>
    <comment ref="A1" authorId="0">
      <text>
        <r>
          <rPr>
            <b/>
            <sz val="9"/>
            <rFont val="宋体"/>
            <charset val="134"/>
          </rPr>
          <t>YlmF:</t>
        </r>
        <r>
          <rPr>
            <sz val="9"/>
            <rFont val="宋体"/>
            <charset val="134"/>
          </rPr>
          <t xml:space="preserve">
单击返回流动资产汇总表</t>
        </r>
      </text>
    </comment>
  </commentList>
</comments>
</file>

<file path=xl/sharedStrings.xml><?xml version="1.0" encoding="utf-8"?>
<sst xmlns="http://schemas.openxmlformats.org/spreadsheetml/2006/main" count="4357" uniqueCount="1086">
  <si>
    <t>返回索引页</t>
  </si>
  <si>
    <t>资产负债表</t>
  </si>
  <si>
    <t>2007年6月30日</t>
  </si>
  <si>
    <t>金额单位：人民币元</t>
  </si>
  <si>
    <t>资产</t>
  </si>
  <si>
    <t>序号</t>
  </si>
  <si>
    <t>期初数</t>
  </si>
  <si>
    <t>期末数</t>
  </si>
  <si>
    <t>备注</t>
  </si>
  <si>
    <t>负债及所有者权益</t>
  </si>
  <si>
    <t xml:space="preserve">  流动资产：</t>
  </si>
  <si>
    <t>流动负债：</t>
  </si>
  <si>
    <t xml:space="preserve">   货币资金</t>
  </si>
  <si>
    <t xml:space="preserve">   短期借款</t>
  </si>
  <si>
    <t xml:space="preserve">   短期投资</t>
  </si>
  <si>
    <t xml:space="preserve">    应付票据</t>
  </si>
  <si>
    <t xml:space="preserve">   应收票据</t>
  </si>
  <si>
    <t xml:space="preserve">   应付账款</t>
  </si>
  <si>
    <t xml:space="preserve">  应收账款</t>
  </si>
  <si>
    <t xml:space="preserve">   预收账款</t>
  </si>
  <si>
    <t xml:space="preserve">  减：坏账准备</t>
  </si>
  <si>
    <t xml:space="preserve">   代销商品款</t>
  </si>
  <si>
    <t xml:space="preserve">   应收账款净额</t>
  </si>
  <si>
    <t xml:space="preserve">   其他应付款</t>
  </si>
  <si>
    <t xml:space="preserve">   应收股利</t>
  </si>
  <si>
    <t xml:space="preserve">   应付工资</t>
  </si>
  <si>
    <t xml:space="preserve">   应收利息</t>
  </si>
  <si>
    <t xml:space="preserve">   应付福利费</t>
  </si>
  <si>
    <t xml:space="preserve">   预付账款</t>
  </si>
  <si>
    <t xml:space="preserve">   应交税金</t>
  </si>
  <si>
    <t xml:space="preserve">   应收补贴款</t>
  </si>
  <si>
    <t xml:space="preserve">   应付利润</t>
  </si>
  <si>
    <t xml:space="preserve">   其他应收款</t>
  </si>
  <si>
    <t xml:space="preserve">   其他未交款</t>
  </si>
  <si>
    <t xml:space="preserve">   预提费用</t>
  </si>
  <si>
    <t xml:space="preserve">   其他应收款净额</t>
  </si>
  <si>
    <t xml:space="preserve">   一年内到期的长期负债</t>
  </si>
  <si>
    <t xml:space="preserve">   存货</t>
  </si>
  <si>
    <t xml:space="preserve">   其他流动负债</t>
  </si>
  <si>
    <t xml:space="preserve">   待摊费用</t>
  </si>
  <si>
    <t xml:space="preserve">         流动负债合计</t>
  </si>
  <si>
    <t xml:space="preserve">    待处理流动资产净损失</t>
  </si>
  <si>
    <t xml:space="preserve">   一年内到期的长期债券投资</t>
  </si>
  <si>
    <t xml:space="preserve">   其他流动资产</t>
  </si>
  <si>
    <t xml:space="preserve">   长期借款</t>
  </si>
  <si>
    <t>流动资产合计</t>
  </si>
  <si>
    <t xml:space="preserve">   应付债券</t>
  </si>
  <si>
    <t xml:space="preserve">   长期投资</t>
  </si>
  <si>
    <t xml:space="preserve">   长期应付款</t>
  </si>
  <si>
    <t xml:space="preserve">   固定资产</t>
  </si>
  <si>
    <t xml:space="preserve">   专项应付款</t>
  </si>
  <si>
    <t xml:space="preserve">   固定资产原价</t>
  </si>
  <si>
    <t xml:space="preserve">   其他长期负债</t>
  </si>
  <si>
    <t xml:space="preserve">    减：累计折旧</t>
  </si>
  <si>
    <t xml:space="preserve">   递延税款贷项</t>
  </si>
  <si>
    <t xml:space="preserve">   固定资产减值</t>
  </si>
  <si>
    <t xml:space="preserve">         长期负债合计</t>
  </si>
  <si>
    <t xml:space="preserve">   固定资产净额</t>
  </si>
  <si>
    <t xml:space="preserve">   工程物资</t>
  </si>
  <si>
    <t xml:space="preserve">              負債合計</t>
  </si>
  <si>
    <t xml:space="preserve">   在建工程</t>
  </si>
  <si>
    <t xml:space="preserve">   固定资产清理</t>
  </si>
  <si>
    <t xml:space="preserve">   待处理固定资产净损失</t>
  </si>
  <si>
    <t>固定资产合计</t>
  </si>
  <si>
    <t xml:space="preserve">   无形资产合计</t>
  </si>
  <si>
    <t>所有者权益：</t>
  </si>
  <si>
    <t xml:space="preserve">  其中：土地使用权</t>
  </si>
  <si>
    <t xml:space="preserve">    实收资本</t>
  </si>
  <si>
    <t xml:space="preserve">        其他无形资产</t>
  </si>
  <si>
    <t xml:space="preserve">    资本公积</t>
  </si>
  <si>
    <t xml:space="preserve">   递延资产合计</t>
  </si>
  <si>
    <t xml:space="preserve">    盈余公积</t>
  </si>
  <si>
    <t xml:space="preserve">   其中：开办费</t>
  </si>
  <si>
    <t xml:space="preserve">    其中： 公益金</t>
  </si>
  <si>
    <t xml:space="preserve">        长期待摊费用</t>
  </si>
  <si>
    <t xml:space="preserve">    上级拨入资金/撥付所屬資金</t>
  </si>
  <si>
    <t xml:space="preserve">   其他长期资产</t>
  </si>
  <si>
    <t xml:space="preserve">    未分配利润</t>
  </si>
  <si>
    <t xml:space="preserve">   递延税款借项</t>
  </si>
  <si>
    <t>所有者权益合计</t>
  </si>
  <si>
    <r>
      <rPr>
        <b/>
        <sz val="10"/>
        <rFont val="Times New Roman"/>
        <charset val="0"/>
      </rPr>
      <t xml:space="preserve">             </t>
    </r>
    <r>
      <rPr>
        <b/>
        <sz val="10"/>
        <rFont val="宋体"/>
        <charset val="134"/>
      </rPr>
      <t>资产合计</t>
    </r>
  </si>
  <si>
    <t>负债及所有者权益合计</t>
  </si>
  <si>
    <t>与总资产相差</t>
  </si>
  <si>
    <r>
      <rPr>
        <sz val="10"/>
        <rFont val="宋体"/>
        <charset val="134"/>
      </rPr>
      <t>填表人：</t>
    </r>
    <r>
      <rPr>
        <sz val="10"/>
        <rFont val="Times New Roman"/>
        <charset val="0"/>
      </rPr>
      <t xml:space="preserve"> </t>
    </r>
  </si>
  <si>
    <t>财务主管：</t>
  </si>
  <si>
    <t>负责人：</t>
  </si>
  <si>
    <t>评估表名称（点击进入）</t>
  </si>
  <si>
    <t>选定（打“√”）</t>
  </si>
  <si>
    <t>产权持有单位：</t>
  </si>
  <si>
    <t>西安曲江楼观旅游农业开发有限公司</t>
  </si>
  <si>
    <t>被评估单位：</t>
  </si>
  <si>
    <t>1-汇总表</t>
  </si>
  <si>
    <t>√</t>
  </si>
  <si>
    <r>
      <rPr>
        <sz val="10"/>
        <rFont val="宋体"/>
        <charset val="134"/>
      </rPr>
      <t>√</t>
    </r>
  </si>
  <si>
    <t>2-分类汇总</t>
  </si>
  <si>
    <t>3-流动资产汇总</t>
  </si>
  <si>
    <t>评估基准日：</t>
  </si>
  <si>
    <r>
      <rPr>
        <sz val="10"/>
        <rFont val="Times New Roman"/>
        <charset val="0"/>
      </rPr>
      <t>2022</t>
    </r>
    <r>
      <rPr>
        <sz val="10"/>
        <rFont val="宋体"/>
        <charset val="0"/>
      </rPr>
      <t>年</t>
    </r>
    <r>
      <rPr>
        <sz val="10"/>
        <rFont val="Times New Roman"/>
        <charset val="0"/>
      </rPr>
      <t>10</t>
    </r>
    <r>
      <rPr>
        <sz val="10"/>
        <rFont val="宋体"/>
        <charset val="0"/>
      </rPr>
      <t>月</t>
    </r>
    <r>
      <rPr>
        <sz val="10"/>
        <rFont val="Times New Roman"/>
        <charset val="0"/>
      </rPr>
      <t>31</t>
    </r>
    <r>
      <rPr>
        <sz val="10"/>
        <rFont val="宋体"/>
        <charset val="0"/>
      </rPr>
      <t>日</t>
    </r>
  </si>
  <si>
    <t>3-1货币资金汇总表</t>
  </si>
  <si>
    <t>被评估单位填表人：</t>
  </si>
  <si>
    <t>3-2交易性金融资产汇总</t>
  </si>
  <si>
    <t>产权持有单位填表人：</t>
  </si>
  <si>
    <t>3-3衍生金融资产</t>
  </si>
  <si>
    <t>谭勃</t>
  </si>
  <si>
    <t>3-4应收票据</t>
  </si>
  <si>
    <t>3-5应收账款</t>
  </si>
  <si>
    <t>3-6应收款项融资</t>
  </si>
  <si>
    <t>填表日期：</t>
  </si>
  <si>
    <r>
      <rPr>
        <sz val="10"/>
        <rFont val="Times New Roman"/>
        <charset val="0"/>
      </rPr>
      <t>2022</t>
    </r>
    <r>
      <rPr>
        <sz val="10"/>
        <rFont val="宋体"/>
        <charset val="0"/>
      </rPr>
      <t>年</t>
    </r>
    <r>
      <rPr>
        <sz val="10"/>
        <rFont val="Times New Roman"/>
        <charset val="0"/>
      </rPr>
      <t>11</t>
    </r>
    <r>
      <rPr>
        <sz val="10"/>
        <rFont val="宋体"/>
        <charset val="0"/>
      </rPr>
      <t>月</t>
    </r>
    <r>
      <rPr>
        <sz val="10"/>
        <rFont val="Times New Roman"/>
        <charset val="0"/>
      </rPr>
      <t>2</t>
    </r>
    <r>
      <rPr>
        <sz val="10"/>
        <rFont val="宋体"/>
        <charset val="0"/>
      </rPr>
      <t>日</t>
    </r>
  </si>
  <si>
    <t>3-7预付账款</t>
  </si>
  <si>
    <t>3-8其他应收款汇总</t>
  </si>
  <si>
    <t>3-9存货汇总</t>
  </si>
  <si>
    <t>评估机构：</t>
  </si>
  <si>
    <t>正衡房地产资产评估有限公司</t>
  </si>
  <si>
    <t>3-10合同资产</t>
  </si>
  <si>
    <t>3-11持有待售资产</t>
  </si>
  <si>
    <t>3-12一年到期非流动资产</t>
  </si>
  <si>
    <t>项目负责人：</t>
  </si>
  <si>
    <t>柳青</t>
  </si>
  <si>
    <t>3-13其他流动资产</t>
  </si>
  <si>
    <t>4-非流动资产汇总</t>
  </si>
  <si>
    <t>4-1债权投资</t>
  </si>
  <si>
    <t>评估人员：</t>
  </si>
  <si>
    <t>除房屋建筑物类、设备类、土地类以外的评估人员（含项目负责人）</t>
  </si>
  <si>
    <t>房屋建筑物类</t>
  </si>
  <si>
    <t>设备类</t>
  </si>
  <si>
    <t>土地类</t>
  </si>
  <si>
    <t>4-2其他债券投资</t>
  </si>
  <si>
    <t>4-3长期应收款</t>
  </si>
  <si>
    <t>4-4长期股权投资</t>
  </si>
  <si>
    <t>柳青、殷涛</t>
  </si>
  <si>
    <t>4-5其他权益工具投资</t>
  </si>
  <si>
    <t>4-6其他非流动金融资产汇总</t>
  </si>
  <si>
    <t>4-7投资性房地产汇总</t>
  </si>
  <si>
    <t>4-8固定资产汇总</t>
  </si>
  <si>
    <t>4-9在建工程汇总</t>
  </si>
  <si>
    <t>4-10生产性生物资产</t>
  </si>
  <si>
    <t>4-11油气资产</t>
  </si>
  <si>
    <t>4-12使用权资产</t>
  </si>
  <si>
    <t>4-13无形资产汇总</t>
  </si>
  <si>
    <r>
      <rPr>
        <sz val="12"/>
        <rFont val="宋体"/>
        <charset val="134"/>
      </rPr>
      <t>点击各明细表中</t>
    </r>
    <r>
      <rPr>
        <sz val="12"/>
        <rFont val="Times New Roman"/>
        <charset val="0"/>
      </rPr>
      <t xml:space="preserve">                             </t>
    </r>
    <r>
      <rPr>
        <sz val="12"/>
        <rFont val="宋体"/>
        <charset val="134"/>
      </rPr>
      <t>可返回</t>
    </r>
    <r>
      <rPr>
        <sz val="12"/>
        <rFont val="Times New Roman"/>
        <charset val="0"/>
      </rPr>
      <t>“</t>
    </r>
    <r>
      <rPr>
        <sz val="12"/>
        <rFont val="宋体"/>
        <charset val="134"/>
      </rPr>
      <t>表头信息</t>
    </r>
    <r>
      <rPr>
        <sz val="12"/>
        <rFont val="Times New Roman"/>
        <charset val="0"/>
      </rPr>
      <t>”</t>
    </r>
  </si>
  <si>
    <t>4-14开发支出</t>
  </si>
  <si>
    <t>4-15商誉</t>
  </si>
  <si>
    <t>4-16长期待摊费用</t>
  </si>
  <si>
    <t>表格类型</t>
  </si>
  <si>
    <t>明细表</t>
  </si>
  <si>
    <t>申报表</t>
  </si>
  <si>
    <t>4-17递延所得税资产</t>
  </si>
  <si>
    <t>4-18其他非流动资产</t>
  </si>
  <si>
    <t>5-流动负债汇总</t>
  </si>
  <si>
    <t>5-1短期借款</t>
  </si>
  <si>
    <t>5-2交易性金融负债</t>
  </si>
  <si>
    <t>5-3衍生金融负债</t>
  </si>
  <si>
    <t>5-4应付票据</t>
  </si>
  <si>
    <t>5-5应付账款</t>
  </si>
  <si>
    <t>5-6预收账款</t>
  </si>
  <si>
    <t>5-7合同负债</t>
  </si>
  <si>
    <t>5-8应付职工薪酬</t>
  </si>
  <si>
    <t>5-9应交税费</t>
  </si>
  <si>
    <t>5-10其他应付款汇总</t>
  </si>
  <si>
    <t>5-11持有待售负债</t>
  </si>
  <si>
    <t>5-12一年到期非流动负债</t>
  </si>
  <si>
    <t>5-13其他流动负债</t>
  </si>
  <si>
    <t>6-非流动负债汇总</t>
  </si>
  <si>
    <t>6-1长期借款</t>
  </si>
  <si>
    <t>6-2应付债券</t>
  </si>
  <si>
    <t>6-3租赁负债</t>
  </si>
  <si>
    <t>6-4长期应付款汇总</t>
  </si>
  <si>
    <t>6-5预计负债</t>
  </si>
  <si>
    <t>6-6递延收益</t>
  </si>
  <si>
    <t>6-7递延所得税负债</t>
  </si>
  <si>
    <t>6-8其他非流动负债</t>
  </si>
  <si>
    <t>被评估单位：******有限责任公司</t>
  </si>
  <si>
    <t>财务报表数</t>
  </si>
  <si>
    <t>校验列</t>
  </si>
  <si>
    <t>流动资产：</t>
  </si>
  <si>
    <t>货币资金</t>
  </si>
  <si>
    <t>短期借款</t>
  </si>
  <si>
    <t>交易性金融资产</t>
  </si>
  <si>
    <t>交易性金融负债</t>
  </si>
  <si>
    <t>应收票据</t>
  </si>
  <si>
    <t>应付票据</t>
  </si>
  <si>
    <t>应收账款</t>
  </si>
  <si>
    <t>应付账款</t>
  </si>
  <si>
    <t>预付款项</t>
  </si>
  <si>
    <t>预收款项</t>
  </si>
  <si>
    <t>应收利息</t>
  </si>
  <si>
    <t>应付职工薪酬</t>
  </si>
  <si>
    <t>应收股利</t>
  </si>
  <si>
    <t>应交税费</t>
  </si>
  <si>
    <t>其他应收款</t>
  </si>
  <si>
    <t>应付利息</t>
  </si>
  <si>
    <t>存货</t>
  </si>
  <si>
    <t>应付股利</t>
  </si>
  <si>
    <t>一年内到期的非流动资产</t>
  </si>
  <si>
    <t>其他应付款</t>
  </si>
  <si>
    <t>其他流动资产</t>
  </si>
  <si>
    <t>一年内到期的非流动负债</t>
  </si>
  <si>
    <t>其他流动负债</t>
  </si>
  <si>
    <t>非流动资产：</t>
  </si>
  <si>
    <t>流动负债合计</t>
  </si>
  <si>
    <t>可供出售金融资产</t>
  </si>
  <si>
    <t>非流动负债：</t>
  </si>
  <si>
    <t>持有至到期投资</t>
  </si>
  <si>
    <t>长期借款</t>
  </si>
  <si>
    <t>长期应收款</t>
  </si>
  <si>
    <t>应付债券</t>
  </si>
  <si>
    <t>长期股权投资</t>
  </si>
  <si>
    <t>长期应付款</t>
  </si>
  <si>
    <t>投资性房地产</t>
  </si>
  <si>
    <t>专项应付款</t>
  </si>
  <si>
    <t>固定资产</t>
  </si>
  <si>
    <t>预计负债</t>
  </si>
  <si>
    <t>在建工程</t>
  </si>
  <si>
    <t>递延所得税负债</t>
  </si>
  <si>
    <t>工程物资</t>
  </si>
  <si>
    <t>其他非流动负债</t>
  </si>
  <si>
    <t>固定资产清理</t>
  </si>
  <si>
    <t>非流动负债合计</t>
  </si>
  <si>
    <t>生产性生物资产</t>
  </si>
  <si>
    <t>负债合计</t>
  </si>
  <si>
    <t>油气资产</t>
  </si>
  <si>
    <t>无形资产</t>
  </si>
  <si>
    <t>实收资本</t>
  </si>
  <si>
    <t>开发支出</t>
  </si>
  <si>
    <t>资本公积</t>
  </si>
  <si>
    <t>商誉</t>
  </si>
  <si>
    <t>专项储备</t>
  </si>
  <si>
    <t>长期待摊费用</t>
  </si>
  <si>
    <t>盈余公积</t>
  </si>
  <si>
    <t>递延所得税资产</t>
  </si>
  <si>
    <t>未分配利润</t>
  </si>
  <si>
    <t>其他非流动资产</t>
  </si>
  <si>
    <t>非流动资产合计</t>
  </si>
  <si>
    <t>资产总计</t>
  </si>
  <si>
    <t>资产评估结果分类汇总表</t>
  </si>
  <si>
    <r>
      <rPr>
        <sz val="10"/>
        <rFont val="宋体"/>
        <charset val="134"/>
      </rPr>
      <t>表</t>
    </r>
    <r>
      <rPr>
        <sz val="10"/>
        <rFont val="Times New Roman"/>
        <charset val="0"/>
      </rPr>
      <t>2</t>
    </r>
  </si>
  <si>
    <t>科目名称</t>
  </si>
  <si>
    <t>账面价值</t>
  </si>
  <si>
    <t>评估价值</t>
  </si>
  <si>
    <t>增减值</t>
  </si>
  <si>
    <r>
      <rPr>
        <sz val="10"/>
        <rFont val="宋体"/>
        <charset val="134"/>
      </rPr>
      <t>增值率</t>
    </r>
    <r>
      <rPr>
        <sz val="10"/>
        <rFont val="Times New Roman"/>
        <charset val="0"/>
      </rPr>
      <t>%</t>
    </r>
  </si>
  <si>
    <t>审计数据</t>
  </si>
  <si>
    <t>核验</t>
  </si>
  <si>
    <t>一、流动资产合计</t>
  </si>
  <si>
    <t>衍生金融资产</t>
  </si>
  <si>
    <t>应收款项融资</t>
  </si>
  <si>
    <t>合同资产</t>
  </si>
  <si>
    <t>持有待售资产</t>
  </si>
  <si>
    <t>二、非流动资产合计</t>
  </si>
  <si>
    <t xml:space="preserve">   债权投资</t>
  </si>
  <si>
    <t xml:space="preserve">   其他债权投资</t>
  </si>
  <si>
    <t>其他权益工具投资</t>
  </si>
  <si>
    <t>其他非流动金融资产</t>
  </si>
  <si>
    <t>使用权资产</t>
  </si>
  <si>
    <t>三、资产总计</t>
  </si>
  <si>
    <t>四、流动负债合计</t>
  </si>
  <si>
    <t>衍生金融负债</t>
  </si>
  <si>
    <t>合同负债</t>
  </si>
  <si>
    <t>持有待售负债</t>
  </si>
  <si>
    <t>五、非流动负债合计</t>
  </si>
  <si>
    <t>租赁负债</t>
  </si>
  <si>
    <t>递延收益</t>
  </si>
  <si>
    <t>六、负债总计</t>
  </si>
  <si>
    <t>七、净资产（所有者权益）</t>
  </si>
  <si>
    <t>流动资产评估汇总表</t>
  </si>
  <si>
    <r>
      <rPr>
        <sz val="10"/>
        <rFont val="宋体"/>
        <charset val="134"/>
      </rPr>
      <t>表</t>
    </r>
    <r>
      <rPr>
        <sz val="10"/>
        <rFont val="Times New Roman"/>
        <charset val="0"/>
      </rPr>
      <t>3</t>
    </r>
  </si>
  <si>
    <t>编号</t>
  </si>
  <si>
    <r>
      <rPr>
        <sz val="10"/>
        <color indexed="8"/>
        <rFont val="宋体"/>
        <charset val="134"/>
      </rPr>
      <t>增值率</t>
    </r>
    <r>
      <rPr>
        <sz val="10"/>
        <rFont val="Times New Roman"/>
        <charset val="0"/>
      </rPr>
      <t>%</t>
    </r>
  </si>
  <si>
    <t>3-1</t>
  </si>
  <si>
    <t>3-2</t>
  </si>
  <si>
    <t>3-3</t>
  </si>
  <si>
    <t>3-4</t>
  </si>
  <si>
    <t>3-5</t>
  </si>
  <si>
    <t>3-6</t>
  </si>
  <si>
    <t>3-7</t>
  </si>
  <si>
    <t>预付账款</t>
  </si>
  <si>
    <t>3-8</t>
  </si>
  <si>
    <t>3-9</t>
  </si>
  <si>
    <t>3-10</t>
  </si>
  <si>
    <t>3-11</t>
  </si>
  <si>
    <t>3-12</t>
  </si>
  <si>
    <t>3-13</t>
  </si>
  <si>
    <t>货币资金评估汇总表</t>
  </si>
  <si>
    <r>
      <rPr>
        <sz val="10"/>
        <rFont val="宋体"/>
        <charset val="134"/>
      </rPr>
      <t>表</t>
    </r>
    <r>
      <rPr>
        <sz val="10"/>
        <rFont val="Times New Roman"/>
        <charset val="0"/>
      </rPr>
      <t>3-1</t>
    </r>
  </si>
  <si>
    <t>3-1-1</t>
  </si>
  <si>
    <t>现金</t>
  </si>
  <si>
    <t>3-1-2</t>
  </si>
  <si>
    <t>银行存款</t>
  </si>
  <si>
    <t>3-1-3</t>
  </si>
  <si>
    <t>其他货币资金</t>
  </si>
  <si>
    <r>
      <rPr>
        <sz val="10"/>
        <rFont val="宋体"/>
        <charset val="134"/>
      </rPr>
      <t>合</t>
    </r>
    <r>
      <rPr>
        <sz val="10"/>
        <rFont val="Times New Roman"/>
        <charset val="0"/>
      </rPr>
      <t xml:space="preserve">     </t>
    </r>
    <r>
      <rPr>
        <sz val="10"/>
        <rFont val="宋体"/>
        <charset val="134"/>
      </rPr>
      <t>计</t>
    </r>
  </si>
  <si>
    <r>
      <rPr>
        <sz val="10"/>
        <rFont val="宋体"/>
        <charset val="134"/>
      </rPr>
      <t>表</t>
    </r>
    <r>
      <rPr>
        <sz val="10"/>
        <rFont val="Times New Roman"/>
        <charset val="0"/>
      </rPr>
      <t>3-1-1</t>
    </r>
  </si>
  <si>
    <r>
      <rPr>
        <sz val="10"/>
        <rFont val="宋体"/>
        <charset val="134"/>
      </rPr>
      <t>存放部门（单位</t>
    </r>
    <r>
      <rPr>
        <sz val="10"/>
        <rFont val="Times New Roman"/>
        <charset val="0"/>
      </rPr>
      <t>)</t>
    </r>
  </si>
  <si>
    <t>币种</t>
  </si>
  <si>
    <t>外币账面金额</t>
  </si>
  <si>
    <t>评估基准日汇率</t>
  </si>
  <si>
    <t>索引号</t>
  </si>
  <si>
    <t>盘点倒推</t>
  </si>
  <si>
    <t>有无</t>
  </si>
  <si>
    <t>C3-1-1</t>
  </si>
  <si>
    <t>盘点表</t>
  </si>
  <si>
    <t>是否相符</t>
  </si>
  <si>
    <t>其他</t>
  </si>
  <si>
    <t>白条抵库</t>
  </si>
  <si>
    <t>财务部</t>
  </si>
  <si>
    <t>人民币</t>
  </si>
  <si>
    <r>
      <rPr>
        <sz val="10"/>
        <rFont val="宋体"/>
        <charset val="134"/>
      </rPr>
      <t>合</t>
    </r>
    <r>
      <rPr>
        <sz val="10"/>
        <rFont val="Times New Roman"/>
        <charset val="0"/>
      </rPr>
      <t xml:space="preserve">         </t>
    </r>
    <r>
      <rPr>
        <sz val="10"/>
        <rFont val="宋体"/>
        <charset val="134"/>
      </rPr>
      <t>计</t>
    </r>
  </si>
  <si>
    <r>
      <rPr>
        <sz val="10"/>
        <rFont val="宋体"/>
        <charset val="134"/>
      </rPr>
      <t>表</t>
    </r>
    <r>
      <rPr>
        <sz val="10"/>
        <rFont val="Times New Roman"/>
        <charset val="0"/>
      </rPr>
      <t>3-1-2</t>
    </r>
  </si>
  <si>
    <t>开户银行</t>
  </si>
  <si>
    <t>账号</t>
  </si>
  <si>
    <t>是否</t>
  </si>
  <si>
    <t>回函是</t>
  </si>
  <si>
    <t>未达账项</t>
  </si>
  <si>
    <t/>
  </si>
  <si>
    <t>C3-1-2</t>
  </si>
  <si>
    <t>对帐单</t>
  </si>
  <si>
    <t>调节表</t>
  </si>
  <si>
    <t>发函</t>
  </si>
  <si>
    <t>回函</t>
  </si>
  <si>
    <t>否相符</t>
  </si>
  <si>
    <t>是否正常</t>
  </si>
  <si>
    <r>
      <rPr>
        <sz val="10"/>
        <rFont val="宋体"/>
        <charset val="134"/>
      </rPr>
      <t>合</t>
    </r>
    <r>
      <rPr>
        <sz val="10"/>
        <rFont val="Times New Roman"/>
        <charset val="0"/>
      </rPr>
      <t xml:space="preserve">             </t>
    </r>
    <r>
      <rPr>
        <sz val="10"/>
        <rFont val="宋体"/>
        <charset val="134"/>
      </rPr>
      <t>计</t>
    </r>
  </si>
  <si>
    <r>
      <rPr>
        <sz val="10"/>
        <rFont val="宋体"/>
        <charset val="134"/>
      </rPr>
      <t>表</t>
    </r>
    <r>
      <rPr>
        <sz val="10"/>
        <rFont val="Times New Roman"/>
        <charset val="0"/>
      </rPr>
      <t>3-1-3</t>
    </r>
  </si>
  <si>
    <t>名称及内容</t>
  </si>
  <si>
    <t>用途</t>
  </si>
  <si>
    <t>C3-1-3</t>
  </si>
  <si>
    <t>交易性金融资产评估汇总表</t>
  </si>
  <si>
    <r>
      <rPr>
        <sz val="10"/>
        <rFont val="宋体"/>
        <charset val="134"/>
      </rPr>
      <t>表</t>
    </r>
    <r>
      <rPr>
        <sz val="10"/>
        <rFont val="Times New Roman"/>
        <charset val="0"/>
      </rPr>
      <t>3-2</t>
    </r>
  </si>
  <si>
    <t>3-2-1</t>
  </si>
  <si>
    <r>
      <rPr>
        <sz val="10"/>
        <rFont val="宋体"/>
        <charset val="134"/>
      </rPr>
      <t>交易性金融资产</t>
    </r>
    <r>
      <rPr>
        <sz val="10"/>
        <rFont val="Times New Roman"/>
        <charset val="0"/>
      </rPr>
      <t>-</t>
    </r>
    <r>
      <rPr>
        <sz val="10"/>
        <rFont val="宋体"/>
        <charset val="134"/>
      </rPr>
      <t>股票投资</t>
    </r>
  </si>
  <si>
    <t>3-2-2</t>
  </si>
  <si>
    <r>
      <rPr>
        <sz val="10"/>
        <rFont val="宋体"/>
        <charset val="134"/>
      </rPr>
      <t>交易性金融资产</t>
    </r>
    <r>
      <rPr>
        <sz val="10"/>
        <rFont val="Times New Roman"/>
        <charset val="0"/>
      </rPr>
      <t>-</t>
    </r>
    <r>
      <rPr>
        <sz val="10"/>
        <rFont val="宋体"/>
        <charset val="134"/>
      </rPr>
      <t>债券投资</t>
    </r>
  </si>
  <si>
    <t>3-2-3</t>
  </si>
  <si>
    <r>
      <rPr>
        <sz val="10"/>
        <rFont val="宋体"/>
        <charset val="134"/>
      </rPr>
      <t>交易性金融资产</t>
    </r>
    <r>
      <rPr>
        <sz val="10"/>
        <rFont val="Times New Roman"/>
        <charset val="0"/>
      </rPr>
      <t>-</t>
    </r>
    <r>
      <rPr>
        <sz val="10"/>
        <rFont val="宋体"/>
        <charset val="134"/>
      </rPr>
      <t>基金投资</t>
    </r>
  </si>
  <si>
    <r>
      <rPr>
        <sz val="10"/>
        <rFont val="宋体"/>
        <charset val="134"/>
      </rPr>
      <t>合</t>
    </r>
    <r>
      <rPr>
        <sz val="10"/>
        <rFont val="Times New Roman"/>
        <charset val="0"/>
      </rPr>
      <t xml:space="preserve">      </t>
    </r>
    <r>
      <rPr>
        <sz val="10"/>
        <rFont val="宋体"/>
        <charset val="134"/>
      </rPr>
      <t>计</t>
    </r>
  </si>
  <si>
    <r>
      <rPr>
        <sz val="10"/>
        <rFont val="宋体"/>
        <charset val="134"/>
      </rPr>
      <t>表</t>
    </r>
    <r>
      <rPr>
        <sz val="10"/>
        <rFont val="Times New Roman"/>
        <charset val="0"/>
      </rPr>
      <t>3-2-1</t>
    </r>
  </si>
  <si>
    <t>被投资单位名称</t>
  </si>
  <si>
    <t>股票简称</t>
  </si>
  <si>
    <t>股票代码</t>
  </si>
  <si>
    <t>投资日期</t>
  </si>
  <si>
    <t>持股数量</t>
  </si>
  <si>
    <r>
      <rPr>
        <sz val="10"/>
        <rFont val="宋体"/>
        <charset val="134"/>
      </rPr>
      <t>成</t>
    </r>
    <r>
      <rPr>
        <sz val="10"/>
        <rFont val="Times New Roman"/>
        <charset val="0"/>
      </rPr>
      <t xml:space="preserve">  </t>
    </r>
    <r>
      <rPr>
        <sz val="10"/>
        <rFont val="宋体"/>
        <charset val="134"/>
      </rPr>
      <t>本</t>
    </r>
  </si>
  <si>
    <r>
      <rPr>
        <sz val="10"/>
        <rFont val="宋体"/>
        <charset val="134"/>
      </rPr>
      <t>基准日收盘价元</t>
    </r>
    <r>
      <rPr>
        <sz val="10"/>
        <rFont val="Times New Roman"/>
        <charset val="0"/>
      </rPr>
      <t>/</t>
    </r>
    <r>
      <rPr>
        <sz val="10"/>
        <rFont val="宋体"/>
        <charset val="134"/>
      </rPr>
      <t>股</t>
    </r>
  </si>
  <si>
    <t>数量/权属</t>
  </si>
  <si>
    <t>凭证</t>
  </si>
  <si>
    <t>C3-2-1</t>
  </si>
  <si>
    <t>证明</t>
  </si>
  <si>
    <t>抽查</t>
  </si>
  <si>
    <r>
      <rPr>
        <sz val="10"/>
        <rFont val="宋体"/>
        <charset val="134"/>
      </rPr>
      <t>合</t>
    </r>
    <r>
      <rPr>
        <sz val="10"/>
        <rFont val="Times New Roman"/>
        <charset val="0"/>
      </rPr>
      <t xml:space="preserve">          </t>
    </r>
    <r>
      <rPr>
        <sz val="10"/>
        <rFont val="宋体"/>
        <charset val="134"/>
      </rPr>
      <t>计</t>
    </r>
  </si>
  <si>
    <r>
      <rPr>
        <sz val="10"/>
        <rFont val="宋体"/>
        <charset val="134"/>
      </rPr>
      <t>表</t>
    </r>
    <r>
      <rPr>
        <sz val="10"/>
        <rFont val="Times New Roman"/>
        <charset val="0"/>
      </rPr>
      <t>3-2-2</t>
    </r>
  </si>
  <si>
    <t>债券名称</t>
  </si>
  <si>
    <t>发行日期</t>
  </si>
  <si>
    <r>
      <rPr>
        <sz val="10"/>
        <rFont val="宋体"/>
        <charset val="134"/>
      </rPr>
      <t>票面利率</t>
    </r>
    <r>
      <rPr>
        <sz val="10"/>
        <rFont val="Times New Roman"/>
        <charset val="0"/>
      </rPr>
      <t>%</t>
    </r>
  </si>
  <si>
    <t>成本</t>
  </si>
  <si>
    <t>还本付</t>
  </si>
  <si>
    <t>持有</t>
  </si>
  <si>
    <t>持有期</t>
  </si>
  <si>
    <t>C3-2-2</t>
  </si>
  <si>
    <t>息条件</t>
  </si>
  <si>
    <t>天数</t>
  </si>
  <si>
    <t>利息</t>
  </si>
  <si>
    <r>
      <rPr>
        <sz val="10"/>
        <rFont val="宋体"/>
        <charset val="134"/>
      </rPr>
      <t>表</t>
    </r>
    <r>
      <rPr>
        <sz val="10"/>
        <rFont val="Times New Roman"/>
        <charset val="0"/>
      </rPr>
      <t>3-2-3</t>
    </r>
  </si>
  <si>
    <t>基金发行单位</t>
  </si>
  <si>
    <t>基金名称</t>
  </si>
  <si>
    <t>基金类型</t>
  </si>
  <si>
    <t>基金份数</t>
  </si>
  <si>
    <r>
      <rPr>
        <sz val="10"/>
        <rFont val="宋体"/>
        <charset val="134"/>
      </rPr>
      <t>基准日净值</t>
    </r>
    <r>
      <rPr>
        <sz val="10"/>
        <rFont val="Times New Roman"/>
        <charset val="0"/>
      </rPr>
      <t>/</t>
    </r>
    <r>
      <rPr>
        <sz val="10"/>
        <rFont val="宋体"/>
        <charset val="134"/>
      </rPr>
      <t>份</t>
    </r>
  </si>
  <si>
    <t>C3-2-3</t>
  </si>
  <si>
    <r>
      <rPr>
        <sz val="10"/>
        <rFont val="宋体"/>
        <charset val="134"/>
      </rPr>
      <t>表</t>
    </r>
    <r>
      <rPr>
        <sz val="10"/>
        <rFont val="Times New Roman"/>
        <charset val="0"/>
      </rPr>
      <t>3-3</t>
    </r>
  </si>
  <si>
    <t>发行单位名称或被投资单位名称</t>
  </si>
  <si>
    <t>金融资产名称</t>
  </si>
  <si>
    <t>金融资产类型</t>
  </si>
  <si>
    <t>份数</t>
  </si>
  <si>
    <t>C3-3</t>
  </si>
  <si>
    <r>
      <rPr>
        <sz val="10"/>
        <rFont val="宋体"/>
        <charset val="134"/>
      </rPr>
      <t>表</t>
    </r>
    <r>
      <rPr>
        <sz val="10"/>
        <rFont val="Times New Roman"/>
        <charset val="0"/>
      </rPr>
      <t>3-4</t>
    </r>
  </si>
  <si>
    <r>
      <rPr>
        <sz val="10"/>
        <rFont val="宋体"/>
        <charset val="134"/>
      </rPr>
      <t>户名（结算对象</t>
    </r>
    <r>
      <rPr>
        <sz val="10"/>
        <rFont val="Times New Roman"/>
        <charset val="0"/>
      </rPr>
      <t>)</t>
    </r>
  </si>
  <si>
    <t>票据类别</t>
  </si>
  <si>
    <t>出票日期</t>
  </si>
  <si>
    <t>到期日期</t>
  </si>
  <si>
    <t>基准日后是否贴现</t>
  </si>
  <si>
    <t>预计风险损失率</t>
  </si>
  <si>
    <t>预计风险损失额</t>
  </si>
  <si>
    <t>C3-4</t>
  </si>
  <si>
    <r>
      <rPr>
        <sz val="10"/>
        <rFont val="宋体"/>
        <charset val="134"/>
      </rPr>
      <t>合</t>
    </r>
    <r>
      <rPr>
        <sz val="10"/>
        <rFont val="Times New Roman"/>
        <charset val="0"/>
      </rPr>
      <t xml:space="preserve">            </t>
    </r>
    <r>
      <rPr>
        <sz val="10"/>
        <rFont val="宋体"/>
        <charset val="134"/>
      </rPr>
      <t>计</t>
    </r>
  </si>
  <si>
    <t>减：应收票据坏账准备</t>
  </si>
  <si>
    <r>
      <rPr>
        <sz val="10"/>
        <rFont val="宋体"/>
        <charset val="134"/>
      </rPr>
      <t>表</t>
    </r>
    <r>
      <rPr>
        <sz val="10"/>
        <rFont val="Times New Roman"/>
        <charset val="0"/>
      </rPr>
      <t>3-5</t>
    </r>
  </si>
  <si>
    <r>
      <rPr>
        <sz val="10"/>
        <rFont val="宋体"/>
        <charset val="134"/>
      </rPr>
      <t>欠款单位名称（结算对象</t>
    </r>
    <r>
      <rPr>
        <sz val="10"/>
        <rFont val="Times New Roman"/>
        <charset val="0"/>
      </rPr>
      <t>)</t>
    </r>
  </si>
  <si>
    <t>业务内容</t>
  </si>
  <si>
    <t>发生日期</t>
  </si>
  <si>
    <t>账龄</t>
  </si>
  <si>
    <t>是否关联方</t>
  </si>
  <si>
    <t>外币账面余额</t>
  </si>
  <si>
    <t>评估基准日外币中间汇率</t>
  </si>
  <si>
    <t>1年以内</t>
  </si>
  <si>
    <r>
      <rPr>
        <sz val="10"/>
        <rFont val="宋体"/>
        <charset val="134"/>
      </rPr>
      <t>1</t>
    </r>
    <r>
      <rPr>
        <sz val="10"/>
        <rFont val="宋体"/>
        <charset val="134"/>
      </rPr>
      <t>-2年</t>
    </r>
  </si>
  <si>
    <r>
      <rPr>
        <sz val="10"/>
        <rFont val="宋体"/>
        <charset val="134"/>
      </rPr>
      <t>2</t>
    </r>
    <r>
      <rPr>
        <sz val="10"/>
        <rFont val="宋体"/>
        <charset val="134"/>
      </rPr>
      <t>-3年</t>
    </r>
  </si>
  <si>
    <r>
      <rPr>
        <sz val="10"/>
        <rFont val="宋体"/>
        <charset val="134"/>
      </rPr>
      <t>3</t>
    </r>
    <r>
      <rPr>
        <sz val="10"/>
        <rFont val="宋体"/>
        <charset val="134"/>
      </rPr>
      <t>-4年</t>
    </r>
  </si>
  <si>
    <r>
      <rPr>
        <sz val="10"/>
        <rFont val="宋体"/>
        <charset val="134"/>
      </rPr>
      <t>4</t>
    </r>
    <r>
      <rPr>
        <sz val="10"/>
        <rFont val="宋体"/>
        <charset val="134"/>
      </rPr>
      <t>-5年</t>
    </r>
  </si>
  <si>
    <t>5年以上</t>
  </si>
  <si>
    <t>不符</t>
  </si>
  <si>
    <t>合同</t>
  </si>
  <si>
    <t>C3-5</t>
  </si>
  <si>
    <t>原因</t>
  </si>
  <si>
    <t>减：应收账款坏账准备</t>
  </si>
  <si>
    <r>
      <rPr>
        <sz val="10"/>
        <rFont val="宋体"/>
        <charset val="134"/>
      </rPr>
      <t>表</t>
    </r>
    <r>
      <rPr>
        <sz val="10"/>
        <rFont val="Times New Roman"/>
        <charset val="0"/>
      </rPr>
      <t>3-6</t>
    </r>
  </si>
  <si>
    <t xml:space="preserve"> </t>
  </si>
  <si>
    <t>C3-6</t>
  </si>
  <si>
    <t>减：应收款项融资坏账准备</t>
  </si>
  <si>
    <r>
      <rPr>
        <sz val="10"/>
        <rFont val="宋体"/>
        <charset val="134"/>
      </rPr>
      <t>表</t>
    </r>
    <r>
      <rPr>
        <sz val="10"/>
        <rFont val="Times New Roman"/>
        <charset val="0"/>
      </rPr>
      <t>3-7</t>
    </r>
  </si>
  <si>
    <r>
      <rPr>
        <sz val="10"/>
        <rFont val="宋体"/>
        <charset val="134"/>
      </rPr>
      <t>收款单位名称（结算对象</t>
    </r>
    <r>
      <rPr>
        <sz val="10"/>
        <rFont val="Times New Roman"/>
        <charset val="0"/>
      </rPr>
      <t>)</t>
    </r>
  </si>
  <si>
    <t>C3-7</t>
  </si>
  <si>
    <t>减：预付账款坏账准备</t>
  </si>
  <si>
    <t>其他应收款评估汇总表</t>
  </si>
  <si>
    <r>
      <rPr>
        <sz val="10"/>
        <rFont val="宋体"/>
        <charset val="134"/>
      </rPr>
      <t>表</t>
    </r>
    <r>
      <rPr>
        <sz val="10"/>
        <rFont val="Times New Roman"/>
        <charset val="0"/>
      </rPr>
      <t>3-8</t>
    </r>
  </si>
  <si>
    <t>3-8-1</t>
  </si>
  <si>
    <t>3-8-2</t>
  </si>
  <si>
    <t>3-8-3</t>
  </si>
  <si>
    <t>减：坏账准备</t>
  </si>
  <si>
    <r>
      <rPr>
        <sz val="10"/>
        <rFont val="宋体"/>
        <charset val="134"/>
      </rPr>
      <t>表</t>
    </r>
    <r>
      <rPr>
        <sz val="10"/>
        <rFont val="Times New Roman"/>
        <charset val="0"/>
      </rPr>
      <t>3-8-1</t>
    </r>
  </si>
  <si>
    <t>本金</t>
  </si>
  <si>
    <t>利息所属期间</t>
  </si>
  <si>
    <r>
      <rPr>
        <sz val="10"/>
        <rFont val="宋体"/>
        <charset val="134"/>
      </rPr>
      <t>利息率</t>
    </r>
    <r>
      <rPr>
        <sz val="10"/>
        <rFont val="Times New Roman"/>
        <charset val="0"/>
      </rPr>
      <t>%</t>
    </r>
  </si>
  <si>
    <t>计息</t>
  </si>
  <si>
    <t>复算</t>
  </si>
  <si>
    <t>损失</t>
  </si>
  <si>
    <t>C3-8-1</t>
  </si>
  <si>
    <t>金额</t>
  </si>
  <si>
    <r>
      <rPr>
        <sz val="10"/>
        <rFont val="宋体"/>
        <charset val="134"/>
      </rPr>
      <t>表</t>
    </r>
    <r>
      <rPr>
        <sz val="10"/>
        <rFont val="Times New Roman"/>
        <charset val="0"/>
      </rPr>
      <t>3-8-2</t>
    </r>
  </si>
  <si>
    <t>股利（利润）所属期间</t>
  </si>
  <si>
    <t>是否控制单位</t>
  </si>
  <si>
    <t>股利(利润)所属期间</t>
  </si>
  <si>
    <t>分配</t>
  </si>
  <si>
    <t>是否控</t>
  </si>
  <si>
    <t>C3-8-2</t>
  </si>
  <si>
    <t>决议</t>
  </si>
  <si>
    <r>
      <rPr>
        <sz val="10"/>
        <rFont val="宋体"/>
        <charset val="134"/>
      </rPr>
      <t>表</t>
    </r>
    <r>
      <rPr>
        <sz val="10"/>
        <rFont val="Times New Roman"/>
        <charset val="0"/>
      </rPr>
      <t>3-8-3</t>
    </r>
  </si>
  <si>
    <r>
      <rPr>
        <sz val="10"/>
        <rFont val="宋体"/>
        <charset val="134"/>
      </rPr>
      <t>欠款单位（人）名称（结算对象</t>
    </r>
    <r>
      <rPr>
        <sz val="10"/>
        <rFont val="Times New Roman"/>
        <charset val="0"/>
      </rPr>
      <t>)</t>
    </r>
  </si>
  <si>
    <t>C3-8-3</t>
  </si>
  <si>
    <t>减：其他应收款坏账准备</t>
  </si>
  <si>
    <t>预计风险损失合计</t>
  </si>
  <si>
    <t>存货评估汇总表</t>
  </si>
  <si>
    <r>
      <rPr>
        <sz val="10"/>
        <rFont val="宋体"/>
        <charset val="134"/>
      </rPr>
      <t>表</t>
    </r>
    <r>
      <rPr>
        <sz val="10"/>
        <rFont val="Times New Roman"/>
        <charset val="0"/>
      </rPr>
      <t>3-9</t>
    </r>
  </si>
  <si>
    <t>3-9-1</t>
  </si>
  <si>
    <t>材料采购（在途物资）</t>
  </si>
  <si>
    <t>3-9-2</t>
  </si>
  <si>
    <t>原材料</t>
  </si>
  <si>
    <t>3-9-3</t>
  </si>
  <si>
    <t>在库周转材料</t>
  </si>
  <si>
    <t>3-9-4</t>
  </si>
  <si>
    <t>委托加工物资</t>
  </si>
  <si>
    <t>3-9-5</t>
  </si>
  <si>
    <t>产成品（库存商品）</t>
  </si>
  <si>
    <t>3-9-6</t>
  </si>
  <si>
    <t>在产品（合同履约成本）</t>
  </si>
  <si>
    <t>3-9-7</t>
  </si>
  <si>
    <t>发出商品</t>
  </si>
  <si>
    <t>3-9-8</t>
  </si>
  <si>
    <t>在用周转材料</t>
  </si>
  <si>
    <t>3-9-9</t>
  </si>
  <si>
    <t>低值易耗品</t>
  </si>
  <si>
    <t>减：存货跌价准备</t>
  </si>
  <si>
    <r>
      <rPr>
        <sz val="10"/>
        <rFont val="宋体"/>
        <charset val="134"/>
      </rPr>
      <t>表</t>
    </r>
    <r>
      <rPr>
        <sz val="10"/>
        <rFont val="Times New Roman"/>
        <charset val="0"/>
      </rPr>
      <t>3-9-1</t>
    </r>
  </si>
  <si>
    <t>供应商名称</t>
  </si>
  <si>
    <t>品名</t>
  </si>
  <si>
    <t>规格型号</t>
  </si>
  <si>
    <t>计量单位</t>
  </si>
  <si>
    <t>其他说明事项</t>
  </si>
  <si>
    <t>数量</t>
  </si>
  <si>
    <t>单价</t>
  </si>
  <si>
    <t>实际数量</t>
  </si>
  <si>
    <t>评估单价</t>
  </si>
  <si>
    <t>C3-9-2</t>
  </si>
  <si>
    <r>
      <rPr>
        <sz val="10"/>
        <rFont val="宋体"/>
        <charset val="134"/>
      </rPr>
      <t>表</t>
    </r>
    <r>
      <rPr>
        <sz val="10"/>
        <rFont val="Times New Roman"/>
        <charset val="0"/>
      </rPr>
      <t>3-9-2</t>
    </r>
  </si>
  <si>
    <t>库龄</t>
  </si>
  <si>
    <t>存放地点</t>
  </si>
  <si>
    <t>盈亏</t>
  </si>
  <si>
    <t>市场价变动较大材料</t>
  </si>
  <si>
    <t>抽盘</t>
  </si>
  <si>
    <t>变现率</t>
  </si>
  <si>
    <t>市场单价</t>
  </si>
  <si>
    <t>原材料账面原值合计</t>
  </si>
  <si>
    <t>减：原材料存货跌价准备</t>
  </si>
  <si>
    <t>原材料账面净值合计</t>
  </si>
  <si>
    <r>
      <rPr>
        <sz val="10"/>
        <rFont val="Times New Roman"/>
        <charset val="0"/>
      </rPr>
      <t xml:space="preserve"> </t>
    </r>
    <r>
      <rPr>
        <sz val="10"/>
        <rFont val="宋体"/>
        <charset val="134"/>
      </rPr>
      <t>表</t>
    </r>
    <r>
      <rPr>
        <sz val="10"/>
        <rFont val="Times New Roman"/>
        <charset val="0"/>
      </rPr>
      <t>3-9-3</t>
    </r>
  </si>
  <si>
    <t>合计</t>
  </si>
  <si>
    <r>
      <rPr>
        <sz val="10"/>
        <rFont val="宋体"/>
        <charset val="134"/>
      </rPr>
      <t>表</t>
    </r>
    <r>
      <rPr>
        <sz val="10"/>
        <rFont val="Times New Roman"/>
        <charset val="0"/>
      </rPr>
      <t>3-9-4</t>
    </r>
  </si>
  <si>
    <t>加工单位名称</t>
  </si>
  <si>
    <t>资料</t>
  </si>
  <si>
    <r>
      <rPr>
        <sz val="10"/>
        <rFont val="宋体"/>
        <charset val="134"/>
      </rPr>
      <t>表</t>
    </r>
    <r>
      <rPr>
        <sz val="10"/>
        <rFont val="Times New Roman"/>
        <charset val="0"/>
      </rPr>
      <t>3-9-5</t>
    </r>
  </si>
  <si>
    <r>
      <rPr>
        <sz val="10"/>
        <rFont val="宋体"/>
        <charset val="134"/>
      </rPr>
      <t>名</t>
    </r>
    <r>
      <rPr>
        <sz val="10"/>
        <rFont val="Times New Roman"/>
        <charset val="0"/>
      </rPr>
      <t xml:space="preserve">  </t>
    </r>
    <r>
      <rPr>
        <sz val="10"/>
        <rFont val="宋体"/>
        <charset val="134"/>
      </rPr>
      <t>称</t>
    </r>
  </si>
  <si>
    <t>销售情况</t>
  </si>
  <si>
    <t>外埠</t>
  </si>
  <si>
    <t>含税销</t>
  </si>
  <si>
    <t>不含税销</t>
  </si>
  <si>
    <t>销售</t>
  </si>
  <si>
    <t>扣除适</t>
  </si>
  <si>
    <t>评估</t>
  </si>
  <si>
    <t>确认</t>
  </si>
  <si>
    <t>售单价</t>
  </si>
  <si>
    <t>费用率</t>
  </si>
  <si>
    <t>税金率</t>
  </si>
  <si>
    <t>净利率</t>
  </si>
  <si>
    <t>当利润</t>
  </si>
  <si>
    <t>产成品账面原值合计</t>
  </si>
  <si>
    <t>减：产成品存货跌价准备</t>
  </si>
  <si>
    <t>产成品账面净值合计</t>
  </si>
  <si>
    <r>
      <rPr>
        <sz val="10"/>
        <rFont val="宋体"/>
        <charset val="134"/>
      </rPr>
      <t>表</t>
    </r>
    <r>
      <rPr>
        <sz val="10"/>
        <rFont val="Times New Roman"/>
        <charset val="0"/>
      </rPr>
      <t>3-9-6</t>
    </r>
  </si>
  <si>
    <t>项目及内容</t>
  </si>
  <si>
    <t>合同名称</t>
  </si>
  <si>
    <t>合同编号</t>
  </si>
  <si>
    <t>结算内容</t>
  </si>
  <si>
    <t>C3-11</t>
  </si>
  <si>
    <r>
      <rPr>
        <sz val="10"/>
        <rFont val="宋体"/>
        <charset val="134"/>
      </rPr>
      <t>表</t>
    </r>
    <r>
      <rPr>
        <sz val="10"/>
        <rFont val="Times New Roman"/>
        <charset val="0"/>
      </rPr>
      <t>3-9-7</t>
    </r>
  </si>
  <si>
    <t>商品名称</t>
  </si>
  <si>
    <t>对方单位名称</t>
  </si>
  <si>
    <t>回款</t>
  </si>
  <si>
    <t>C3-9-8</t>
  </si>
  <si>
    <t>方式</t>
  </si>
  <si>
    <r>
      <rPr>
        <sz val="10"/>
        <rFont val="宋体"/>
        <charset val="134"/>
      </rPr>
      <t>表</t>
    </r>
    <r>
      <rPr>
        <sz val="10"/>
        <rFont val="Times New Roman"/>
        <charset val="0"/>
      </rPr>
      <t>3-9-8</t>
    </r>
  </si>
  <si>
    <t>启用日期</t>
  </si>
  <si>
    <t>使用部门</t>
  </si>
  <si>
    <t>原始入账价值</t>
  </si>
  <si>
    <t>账面价值（摊余价值）</t>
  </si>
  <si>
    <t>抽盘比</t>
  </si>
  <si>
    <t>评估原价</t>
  </si>
  <si>
    <r>
      <rPr>
        <sz val="10"/>
        <rFont val="宋体"/>
        <charset val="134"/>
      </rPr>
      <t>成新率</t>
    </r>
    <r>
      <rPr>
        <sz val="10"/>
        <rFont val="Times New Roman"/>
        <charset val="0"/>
      </rPr>
      <t>%</t>
    </r>
  </si>
  <si>
    <t>C3-9-1</t>
  </si>
  <si>
    <t>例计算</t>
  </si>
  <si>
    <r>
      <rPr>
        <sz val="10"/>
        <rFont val="宋体"/>
        <charset val="134"/>
      </rPr>
      <t>表</t>
    </r>
    <r>
      <rPr>
        <sz val="10"/>
        <rFont val="Times New Roman"/>
        <charset val="0"/>
      </rPr>
      <t>3-9-9</t>
    </r>
  </si>
  <si>
    <t>名称</t>
  </si>
  <si>
    <r>
      <rPr>
        <sz val="10"/>
        <rFont val="宋体"/>
        <charset val="134"/>
      </rPr>
      <t>表</t>
    </r>
    <r>
      <rPr>
        <sz val="10"/>
        <rFont val="Times New Roman"/>
        <charset val="0"/>
      </rPr>
      <t>3-10</t>
    </r>
  </si>
  <si>
    <t>工程名称</t>
  </si>
  <si>
    <t>建设单位名称</t>
  </si>
  <si>
    <t>开工日期</t>
  </si>
  <si>
    <t>预计完工日期</t>
  </si>
  <si>
    <t>形象进度</t>
  </si>
  <si>
    <t>合同总金额</t>
  </si>
  <si>
    <t>预收金额</t>
  </si>
  <si>
    <t>已结转成本金额</t>
  </si>
  <si>
    <t>人工费</t>
  </si>
  <si>
    <t>材料费</t>
  </si>
  <si>
    <t>机械使用费</t>
  </si>
  <si>
    <t>其他直接费</t>
  </si>
  <si>
    <t>间接费用</t>
  </si>
  <si>
    <t>毛利</t>
  </si>
  <si>
    <t>工程结算</t>
  </si>
  <si>
    <t>表3-11</t>
  </si>
  <si>
    <t>资产名称</t>
  </si>
  <si>
    <t>资产类别</t>
  </si>
  <si>
    <t>购置日期</t>
  </si>
  <si>
    <t>购置成本</t>
  </si>
  <si>
    <t>数量权属</t>
  </si>
  <si>
    <t>实物</t>
  </si>
  <si>
    <t>计价</t>
  </si>
  <si>
    <t>盘点</t>
  </si>
  <si>
    <t>减：持有待售资产减值准备</t>
  </si>
  <si>
    <t>\</t>
  </si>
  <si>
    <r>
      <rPr>
        <sz val="10"/>
        <rFont val="宋体"/>
        <charset val="134"/>
      </rPr>
      <t>表</t>
    </r>
    <r>
      <rPr>
        <sz val="10"/>
        <rFont val="Times New Roman"/>
        <charset val="0"/>
      </rPr>
      <t>3-12</t>
    </r>
  </si>
  <si>
    <t>C3-10</t>
  </si>
  <si>
    <r>
      <rPr>
        <sz val="10"/>
        <rFont val="宋体"/>
        <charset val="134"/>
      </rPr>
      <t>表</t>
    </r>
    <r>
      <rPr>
        <sz val="10"/>
        <rFont val="Times New Roman"/>
        <charset val="0"/>
      </rPr>
      <t>3-13</t>
    </r>
  </si>
  <si>
    <t>非流动资产评估汇总表</t>
  </si>
  <si>
    <r>
      <rPr>
        <sz val="10"/>
        <rFont val="宋体"/>
        <charset val="134"/>
      </rPr>
      <t>表</t>
    </r>
    <r>
      <rPr>
        <sz val="10"/>
        <rFont val="Times New Roman"/>
        <charset val="0"/>
      </rPr>
      <t>4</t>
    </r>
  </si>
  <si>
    <t>4-1</t>
  </si>
  <si>
    <t>债权投资</t>
  </si>
  <si>
    <t>4-2</t>
  </si>
  <si>
    <t>其他债权投资</t>
  </si>
  <si>
    <t>4-3</t>
  </si>
  <si>
    <t>4-4</t>
  </si>
  <si>
    <t>4-5</t>
  </si>
  <si>
    <t>4-6</t>
  </si>
  <si>
    <t>4-7</t>
  </si>
  <si>
    <t>4-8</t>
  </si>
  <si>
    <t>4-9</t>
  </si>
  <si>
    <t>4-10</t>
  </si>
  <si>
    <t>4-11</t>
  </si>
  <si>
    <t>4-12</t>
  </si>
  <si>
    <t>4-13</t>
  </si>
  <si>
    <t>4-14</t>
  </si>
  <si>
    <t>4-15</t>
  </si>
  <si>
    <t>4-16</t>
  </si>
  <si>
    <t>4-17</t>
  </si>
  <si>
    <t>4-18</t>
  </si>
  <si>
    <r>
      <rPr>
        <sz val="10"/>
        <rFont val="宋体"/>
        <charset val="134"/>
      </rPr>
      <t>表</t>
    </r>
    <r>
      <rPr>
        <sz val="10"/>
        <rFont val="Times New Roman"/>
        <charset val="0"/>
      </rPr>
      <t>4-1</t>
    </r>
  </si>
  <si>
    <t>投资类别</t>
  </si>
  <si>
    <t>到期日</t>
  </si>
  <si>
    <r>
      <rPr>
        <sz val="10"/>
        <rFont val="宋体"/>
        <charset val="134"/>
      </rPr>
      <t>利率</t>
    </r>
    <r>
      <rPr>
        <sz val="10"/>
        <rFont val="Times New Roman"/>
        <charset val="0"/>
      </rPr>
      <t>%</t>
    </r>
  </si>
  <si>
    <t>投资成本</t>
  </si>
  <si>
    <t>减：债券投资减值准备</t>
  </si>
  <si>
    <r>
      <rPr>
        <sz val="10"/>
        <rFont val="Times New Roman"/>
        <charset val="0"/>
      </rPr>
      <t xml:space="preserve"> </t>
    </r>
    <r>
      <rPr>
        <sz val="10"/>
        <rFont val="宋体"/>
        <charset val="134"/>
      </rPr>
      <t>表</t>
    </r>
    <r>
      <rPr>
        <sz val="10"/>
        <rFont val="Times New Roman"/>
        <charset val="0"/>
      </rPr>
      <t>4-2</t>
    </r>
  </si>
  <si>
    <t>债券种类</t>
  </si>
  <si>
    <t>成本（面值）</t>
  </si>
  <si>
    <t>C4-1-2</t>
  </si>
  <si>
    <r>
      <rPr>
        <sz val="10"/>
        <rFont val="宋体"/>
        <charset val="134"/>
      </rPr>
      <t>合</t>
    </r>
    <r>
      <rPr>
        <sz val="10"/>
        <rFont val="Times New Roman"/>
        <charset val="0"/>
      </rPr>
      <t xml:space="preserve">    </t>
    </r>
    <r>
      <rPr>
        <sz val="10"/>
        <rFont val="宋体"/>
        <charset val="134"/>
      </rPr>
      <t>计</t>
    </r>
  </si>
  <si>
    <t>减：减值准备</t>
  </si>
  <si>
    <r>
      <rPr>
        <sz val="10"/>
        <rFont val="宋体"/>
        <charset val="134"/>
      </rPr>
      <t>表</t>
    </r>
    <r>
      <rPr>
        <sz val="10"/>
        <rFont val="Times New Roman"/>
        <charset val="0"/>
      </rPr>
      <t>4-3</t>
    </r>
  </si>
  <si>
    <t>减：长期应收款坏账准备</t>
  </si>
  <si>
    <r>
      <rPr>
        <sz val="10"/>
        <rFont val="宋体"/>
        <charset val="134"/>
      </rPr>
      <t>表</t>
    </r>
    <r>
      <rPr>
        <sz val="10"/>
        <rFont val="Times New Roman"/>
        <charset val="0"/>
      </rPr>
      <t>4-4</t>
    </r>
  </si>
  <si>
    <t>协议投资期限</t>
  </si>
  <si>
    <r>
      <rPr>
        <sz val="10"/>
        <rFont val="宋体"/>
        <charset val="134"/>
      </rPr>
      <t>持股比例（</t>
    </r>
    <r>
      <rPr>
        <sz val="10"/>
        <rFont val="Times New Roman"/>
        <charset val="0"/>
      </rPr>
      <t>%</t>
    </r>
    <r>
      <rPr>
        <sz val="10"/>
        <rFont val="宋体"/>
        <charset val="134"/>
      </rPr>
      <t>）</t>
    </r>
  </si>
  <si>
    <r>
      <rPr>
        <sz val="10"/>
        <color theme="0"/>
        <rFont val="Times New Roman"/>
        <charset val="0"/>
      </rPr>
      <t>100%</t>
    </r>
    <r>
      <rPr>
        <sz val="10"/>
        <color indexed="9"/>
        <rFont val="宋体"/>
        <charset val="134"/>
      </rPr>
      <t>账面</t>
    </r>
  </si>
  <si>
    <t>财务核算</t>
  </si>
  <si>
    <t>是否整体</t>
  </si>
  <si>
    <r>
      <rPr>
        <sz val="10"/>
        <color theme="0"/>
        <rFont val="Times New Roman"/>
        <charset val="0"/>
      </rPr>
      <t>100%</t>
    </r>
    <r>
      <rPr>
        <sz val="10"/>
        <color indexed="9"/>
        <rFont val="宋体"/>
        <charset val="134"/>
      </rPr>
      <t>股权</t>
    </r>
  </si>
  <si>
    <t>净资产值</t>
  </si>
  <si>
    <t>控制</t>
  </si>
  <si>
    <t>联营</t>
  </si>
  <si>
    <t>方法</t>
  </si>
  <si>
    <t>评估值</t>
  </si>
  <si>
    <t>减：长期股权投资减值准备</t>
  </si>
  <si>
    <r>
      <rPr>
        <sz val="10"/>
        <rFont val="宋体"/>
        <charset val="134"/>
      </rPr>
      <t>表</t>
    </r>
    <r>
      <rPr>
        <sz val="10"/>
        <rFont val="Times New Roman"/>
        <charset val="0"/>
      </rPr>
      <t>4-5</t>
    </r>
  </si>
  <si>
    <t>持有数量</t>
  </si>
  <si>
    <t>股权比例%</t>
  </si>
  <si>
    <t>基准日市价</t>
  </si>
  <si>
    <t>报表是否经审计</t>
  </si>
  <si>
    <t>报表净资产金额</t>
  </si>
  <si>
    <t>C4-1-3</t>
  </si>
  <si>
    <t>其他非流动性金融资产评估汇总表</t>
  </si>
  <si>
    <t>表4-6</t>
  </si>
  <si>
    <t>4-6-1</t>
  </si>
  <si>
    <r>
      <rPr>
        <sz val="10"/>
        <rFont val="宋体"/>
        <charset val="134"/>
      </rPr>
      <t>其他非流动金融资产</t>
    </r>
    <r>
      <rPr>
        <sz val="10"/>
        <rFont val="Times New Roman"/>
        <charset val="0"/>
      </rPr>
      <t>-</t>
    </r>
    <r>
      <rPr>
        <sz val="10"/>
        <rFont val="宋体"/>
        <charset val="134"/>
      </rPr>
      <t>股票投资</t>
    </r>
  </si>
  <si>
    <t>4-6-2</t>
  </si>
  <si>
    <r>
      <rPr>
        <sz val="10"/>
        <rFont val="宋体"/>
        <charset val="134"/>
      </rPr>
      <t>其他非流动金融资产</t>
    </r>
    <r>
      <rPr>
        <sz val="10"/>
        <rFont val="Times New Roman"/>
        <charset val="0"/>
      </rPr>
      <t>-</t>
    </r>
    <r>
      <rPr>
        <sz val="10"/>
        <rFont val="宋体"/>
        <charset val="134"/>
      </rPr>
      <t>债券投资</t>
    </r>
  </si>
  <si>
    <t>4-6-3</t>
  </si>
  <si>
    <r>
      <rPr>
        <sz val="10"/>
        <rFont val="宋体"/>
        <charset val="134"/>
      </rPr>
      <t>其他非流动金融资产</t>
    </r>
    <r>
      <rPr>
        <sz val="10"/>
        <rFont val="Times New Roman"/>
        <charset val="0"/>
      </rPr>
      <t>-</t>
    </r>
    <r>
      <rPr>
        <sz val="10"/>
        <rFont val="宋体"/>
        <charset val="134"/>
      </rPr>
      <t>基金投资</t>
    </r>
  </si>
  <si>
    <r>
      <rPr>
        <sz val="10"/>
        <rFont val="宋体"/>
        <charset val="134"/>
      </rPr>
      <t>表</t>
    </r>
    <r>
      <rPr>
        <sz val="10"/>
        <rFont val="Times New Roman"/>
        <charset val="0"/>
      </rPr>
      <t>4-6-1</t>
    </r>
  </si>
  <si>
    <t>表4-6-2</t>
  </si>
  <si>
    <r>
      <rPr>
        <sz val="10"/>
        <rFont val="宋体"/>
        <charset val="134"/>
      </rPr>
      <t>表</t>
    </r>
    <r>
      <rPr>
        <sz val="10"/>
        <rFont val="Times New Roman"/>
        <charset val="0"/>
      </rPr>
      <t>4-6-3</t>
    </r>
  </si>
  <si>
    <t>投资性房地产评估汇总表</t>
  </si>
  <si>
    <r>
      <rPr>
        <sz val="10"/>
        <rFont val="宋体"/>
        <charset val="134"/>
      </rPr>
      <t>表</t>
    </r>
    <r>
      <rPr>
        <sz val="10"/>
        <rFont val="Times New Roman"/>
        <charset val="0"/>
      </rPr>
      <t>4-9</t>
    </r>
  </si>
  <si>
    <t>4-7-1</t>
  </si>
  <si>
    <r>
      <rPr>
        <sz val="10"/>
        <rFont val="宋体"/>
        <charset val="134"/>
      </rPr>
      <t>投资性房地产</t>
    </r>
    <r>
      <rPr>
        <sz val="10"/>
        <rFont val="Times New Roman"/>
        <charset val="0"/>
      </rPr>
      <t>-</t>
    </r>
    <r>
      <rPr>
        <sz val="10"/>
        <rFont val="宋体"/>
        <charset val="134"/>
      </rPr>
      <t>房屋（采用成本模式计量）</t>
    </r>
  </si>
  <si>
    <t>4-7-2</t>
  </si>
  <si>
    <r>
      <rPr>
        <sz val="10"/>
        <rFont val="宋体"/>
        <charset val="134"/>
      </rPr>
      <t>投资性房地产</t>
    </r>
    <r>
      <rPr>
        <sz val="10"/>
        <rFont val="Times New Roman"/>
        <charset val="0"/>
      </rPr>
      <t>-</t>
    </r>
    <r>
      <rPr>
        <sz val="10"/>
        <rFont val="宋体"/>
        <charset val="134"/>
      </rPr>
      <t>房屋（采用公允价值模式计量）</t>
    </r>
  </si>
  <si>
    <t>4-7-3</t>
  </si>
  <si>
    <r>
      <rPr>
        <sz val="10"/>
        <rFont val="宋体"/>
        <charset val="134"/>
      </rPr>
      <t>投资性房地产</t>
    </r>
    <r>
      <rPr>
        <sz val="10"/>
        <rFont val="Times New Roman"/>
        <charset val="0"/>
      </rPr>
      <t>-</t>
    </r>
    <r>
      <rPr>
        <sz val="10"/>
        <rFont val="宋体"/>
        <charset val="134"/>
      </rPr>
      <t>土地使用权（采用成本模式计量）</t>
    </r>
  </si>
  <si>
    <t>4-7-4</t>
  </si>
  <si>
    <r>
      <rPr>
        <sz val="10"/>
        <rFont val="宋体"/>
        <charset val="134"/>
      </rPr>
      <t>投资性房地产</t>
    </r>
    <r>
      <rPr>
        <sz val="10"/>
        <rFont val="Times New Roman"/>
        <charset val="0"/>
      </rPr>
      <t>-</t>
    </r>
    <r>
      <rPr>
        <sz val="10"/>
        <rFont val="宋体"/>
        <charset val="134"/>
      </rPr>
      <t>土地使用权（采用公允价值模式计量）</t>
    </r>
  </si>
  <si>
    <r>
      <rPr>
        <sz val="10"/>
        <rFont val="宋体"/>
        <charset val="134"/>
      </rPr>
      <t>表</t>
    </r>
    <r>
      <rPr>
        <sz val="10"/>
        <rFont val="Times New Roman"/>
        <charset val="0"/>
      </rPr>
      <t>4-7-1</t>
    </r>
  </si>
  <si>
    <t>权证编号</t>
  </si>
  <si>
    <t>房屋名称</t>
  </si>
  <si>
    <t>来源（外购、自建、自用转入、存货转入等）</t>
  </si>
  <si>
    <t>结构</t>
  </si>
  <si>
    <t>建成
年月</t>
  </si>
  <si>
    <t>建筑面积</t>
  </si>
  <si>
    <r>
      <rPr>
        <sz val="10"/>
        <rFont val="宋体"/>
        <charset val="134"/>
      </rPr>
      <t>成本单价</t>
    </r>
    <r>
      <rPr>
        <sz val="10"/>
        <rFont val="Times New Roman"/>
        <charset val="0"/>
      </rPr>
      <t>(</t>
    </r>
    <r>
      <rPr>
        <sz val="10"/>
        <rFont val="宋体"/>
        <charset val="134"/>
      </rPr>
      <t>元</t>
    </r>
    <r>
      <rPr>
        <sz val="10"/>
        <rFont val="Times New Roman"/>
        <charset val="0"/>
      </rPr>
      <t>/m</t>
    </r>
    <r>
      <rPr>
        <vertAlign val="superscript"/>
        <sz val="10"/>
        <rFont val="Times New Roman"/>
        <charset val="0"/>
      </rPr>
      <t>2</t>
    </r>
    <r>
      <rPr>
        <sz val="10"/>
        <rFont val="Times New Roman"/>
        <charset val="0"/>
      </rPr>
      <t>)</t>
    </r>
  </si>
  <si>
    <r>
      <rPr>
        <sz val="10"/>
        <rFont val="宋体"/>
        <charset val="134"/>
      </rPr>
      <t>评估单价</t>
    </r>
    <r>
      <rPr>
        <sz val="10"/>
        <rFont val="Times New Roman"/>
        <charset val="0"/>
      </rPr>
      <t>(</t>
    </r>
    <r>
      <rPr>
        <sz val="10"/>
        <rFont val="宋体"/>
        <charset val="134"/>
      </rPr>
      <t>元</t>
    </r>
    <r>
      <rPr>
        <sz val="10"/>
        <rFont val="Times New Roman"/>
        <charset val="0"/>
      </rPr>
      <t>/m</t>
    </r>
    <r>
      <rPr>
        <vertAlign val="superscript"/>
        <sz val="10"/>
        <rFont val="Times New Roman"/>
        <charset val="0"/>
      </rPr>
      <t>2</t>
    </r>
    <r>
      <rPr>
        <sz val="10"/>
        <rFont val="Times New Roman"/>
        <charset val="0"/>
      </rPr>
      <t>)</t>
    </r>
  </si>
  <si>
    <t>原值</t>
  </si>
  <si>
    <t>净值</t>
  </si>
  <si>
    <t>减：投资性房地产减值准备</t>
  </si>
  <si>
    <r>
      <rPr>
        <sz val="10"/>
        <rFont val="宋体"/>
        <charset val="134"/>
      </rPr>
      <t>表</t>
    </r>
    <r>
      <rPr>
        <sz val="10"/>
        <rFont val="Times New Roman"/>
        <charset val="0"/>
      </rPr>
      <t>4-7-2</t>
    </r>
  </si>
  <si>
    <r>
      <rPr>
        <sz val="10"/>
        <rFont val="宋体"/>
        <charset val="134"/>
      </rPr>
      <t>建筑</t>
    </r>
    <r>
      <rPr>
        <sz val="10"/>
        <rFont val="Times New Roman"/>
        <charset val="0"/>
      </rPr>
      <t xml:space="preserve">          </t>
    </r>
    <r>
      <rPr>
        <sz val="10"/>
        <rFont val="宋体"/>
        <charset val="134"/>
      </rPr>
      <t>面积</t>
    </r>
  </si>
  <si>
    <r>
      <rPr>
        <sz val="10"/>
        <rFont val="宋体"/>
        <charset val="134"/>
      </rPr>
      <t>原始入帐价值</t>
    </r>
    <r>
      <rPr>
        <sz val="10"/>
        <rFont val="宋体"/>
        <charset val="134"/>
      </rPr>
      <t>（转入日公允价值）</t>
    </r>
  </si>
  <si>
    <r>
      <rPr>
        <sz val="10"/>
        <rFont val="宋体"/>
        <charset val="134"/>
      </rPr>
      <t>表</t>
    </r>
    <r>
      <rPr>
        <sz val="10"/>
        <rFont val="Times New Roman"/>
        <charset val="0"/>
      </rPr>
      <t>4-7-3</t>
    </r>
  </si>
  <si>
    <t>土地权证编号</t>
  </si>
  <si>
    <t>宗地名称</t>
  </si>
  <si>
    <t>土地位置</t>
  </si>
  <si>
    <t>取得日期</t>
  </si>
  <si>
    <t>用地性质</t>
  </si>
  <si>
    <t>土地用途</t>
  </si>
  <si>
    <t>准用年限</t>
  </si>
  <si>
    <t>开发程度</t>
  </si>
  <si>
    <r>
      <rPr>
        <sz val="10"/>
        <rFont val="宋体"/>
        <charset val="134"/>
      </rPr>
      <t>面积</t>
    </r>
    <r>
      <rPr>
        <sz val="10"/>
        <rFont val="Times New Roman"/>
        <charset val="0"/>
      </rPr>
      <t>(m2)</t>
    </r>
  </si>
  <si>
    <r>
      <rPr>
        <sz val="10"/>
        <rFont val="宋体"/>
        <charset val="134"/>
      </rPr>
      <t>表</t>
    </r>
    <r>
      <rPr>
        <sz val="10"/>
        <rFont val="Times New Roman"/>
        <charset val="0"/>
      </rPr>
      <t>4-7-4</t>
    </r>
  </si>
  <si>
    <r>
      <rPr>
        <sz val="10"/>
        <rFont val="宋体"/>
        <charset val="134"/>
      </rPr>
      <t>面积</t>
    </r>
    <r>
      <rPr>
        <sz val="10"/>
        <rFont val="Times New Roman"/>
        <charset val="0"/>
      </rPr>
      <t>(m</t>
    </r>
    <r>
      <rPr>
        <vertAlign val="superscript"/>
        <sz val="10"/>
        <rFont val="Times New Roman"/>
        <charset val="0"/>
      </rPr>
      <t>2</t>
    </r>
    <r>
      <rPr>
        <sz val="10"/>
        <rFont val="Times New Roman"/>
        <charset val="0"/>
      </rPr>
      <t>)</t>
    </r>
  </si>
  <si>
    <t>原始入账价值（转入日公允价值）</t>
  </si>
  <si>
    <t>固定资产评估汇总表</t>
  </si>
  <si>
    <r>
      <rPr>
        <sz val="10"/>
        <rFont val="宋体"/>
        <charset val="134"/>
      </rPr>
      <t>表</t>
    </r>
    <r>
      <rPr>
        <sz val="10"/>
        <rFont val="Times New Roman"/>
        <charset val="0"/>
      </rPr>
      <t>4-8</t>
    </r>
  </si>
  <si>
    <t>增值额</t>
  </si>
  <si>
    <r>
      <rPr>
        <sz val="10"/>
        <rFont val="Times New Roman"/>
        <charset val="0"/>
      </rPr>
      <t>(</t>
    </r>
    <r>
      <rPr>
        <sz val="10"/>
        <rFont val="宋体"/>
        <charset val="134"/>
      </rPr>
      <t>一</t>
    </r>
    <r>
      <rPr>
        <sz val="10"/>
        <rFont val="Times New Roman"/>
        <charset val="0"/>
      </rPr>
      <t>)</t>
    </r>
  </si>
  <si>
    <t>房屋建筑物类合计</t>
  </si>
  <si>
    <t>4-8-1</t>
  </si>
  <si>
    <r>
      <rPr>
        <sz val="10"/>
        <rFont val="宋体"/>
        <charset val="134"/>
      </rPr>
      <t>固定资产</t>
    </r>
    <r>
      <rPr>
        <sz val="10"/>
        <rFont val="Times New Roman"/>
        <charset val="0"/>
      </rPr>
      <t>-</t>
    </r>
    <r>
      <rPr>
        <sz val="10"/>
        <rFont val="宋体"/>
        <charset val="134"/>
      </rPr>
      <t>房屋建筑物</t>
    </r>
  </si>
  <si>
    <t>4-8-2</t>
  </si>
  <si>
    <r>
      <rPr>
        <sz val="10"/>
        <rFont val="宋体"/>
        <charset val="134"/>
      </rPr>
      <t>固定资产</t>
    </r>
    <r>
      <rPr>
        <sz val="10"/>
        <rFont val="Times New Roman"/>
        <charset val="0"/>
      </rPr>
      <t>-</t>
    </r>
    <r>
      <rPr>
        <sz val="10"/>
        <rFont val="宋体"/>
        <charset val="134"/>
      </rPr>
      <t>构筑物及其他辅助设施</t>
    </r>
  </si>
  <si>
    <t>4-8-3</t>
  </si>
  <si>
    <r>
      <rPr>
        <sz val="10"/>
        <rFont val="宋体"/>
        <charset val="134"/>
      </rPr>
      <t>固定资产</t>
    </r>
    <r>
      <rPr>
        <sz val="10"/>
        <rFont val="Times New Roman"/>
        <charset val="0"/>
      </rPr>
      <t>-</t>
    </r>
    <r>
      <rPr>
        <sz val="10"/>
        <rFont val="宋体"/>
        <charset val="134"/>
      </rPr>
      <t>管道及沟槽</t>
    </r>
  </si>
  <si>
    <r>
      <rPr>
        <sz val="10"/>
        <rFont val="Times New Roman"/>
        <charset val="0"/>
      </rPr>
      <t>(</t>
    </r>
    <r>
      <rPr>
        <sz val="10"/>
        <rFont val="宋体"/>
        <charset val="134"/>
      </rPr>
      <t>二</t>
    </r>
    <r>
      <rPr>
        <sz val="10"/>
        <rFont val="Times New Roman"/>
        <charset val="0"/>
      </rPr>
      <t>)</t>
    </r>
  </si>
  <si>
    <t>设备类合计</t>
  </si>
  <si>
    <t>4-8-4</t>
  </si>
  <si>
    <r>
      <rPr>
        <sz val="10"/>
        <rFont val="宋体"/>
        <charset val="134"/>
      </rPr>
      <t>固定资产</t>
    </r>
    <r>
      <rPr>
        <sz val="10"/>
        <rFont val="Times New Roman"/>
        <charset val="0"/>
      </rPr>
      <t>-</t>
    </r>
    <r>
      <rPr>
        <sz val="10"/>
        <rFont val="宋体"/>
        <charset val="134"/>
      </rPr>
      <t>机器设备</t>
    </r>
  </si>
  <si>
    <t>4-8-5</t>
  </si>
  <si>
    <r>
      <rPr>
        <sz val="10"/>
        <rFont val="宋体"/>
        <charset val="134"/>
      </rPr>
      <t>固定资产</t>
    </r>
    <r>
      <rPr>
        <sz val="10"/>
        <rFont val="Times New Roman"/>
        <charset val="0"/>
      </rPr>
      <t>-</t>
    </r>
    <r>
      <rPr>
        <sz val="10"/>
        <rFont val="宋体"/>
        <charset val="134"/>
      </rPr>
      <t>车辆</t>
    </r>
  </si>
  <si>
    <t>4-8-6</t>
  </si>
  <si>
    <r>
      <rPr>
        <sz val="10"/>
        <rFont val="宋体"/>
        <charset val="134"/>
      </rPr>
      <t>固定资产</t>
    </r>
    <r>
      <rPr>
        <sz val="10"/>
        <rFont val="Times New Roman"/>
        <charset val="0"/>
      </rPr>
      <t>-</t>
    </r>
    <r>
      <rPr>
        <sz val="10"/>
        <rFont val="宋体"/>
        <charset val="134"/>
      </rPr>
      <t>电子设备</t>
    </r>
  </si>
  <si>
    <r>
      <rPr>
        <sz val="10"/>
        <rFont val="Times New Roman"/>
        <charset val="0"/>
      </rPr>
      <t>(</t>
    </r>
    <r>
      <rPr>
        <sz val="10"/>
        <rFont val="宋体"/>
        <charset val="134"/>
      </rPr>
      <t>三</t>
    </r>
    <r>
      <rPr>
        <sz val="10"/>
        <rFont val="Times New Roman"/>
        <charset val="0"/>
      </rPr>
      <t>)</t>
    </r>
  </si>
  <si>
    <t>土地类合计</t>
  </si>
  <si>
    <t>4-8-7</t>
  </si>
  <si>
    <r>
      <rPr>
        <sz val="10"/>
        <rFont val="宋体"/>
        <charset val="134"/>
      </rPr>
      <t>固定资产</t>
    </r>
    <r>
      <rPr>
        <sz val="10"/>
        <rFont val="Times New Roman"/>
        <charset val="0"/>
      </rPr>
      <t>—</t>
    </r>
    <r>
      <rPr>
        <sz val="10"/>
        <rFont val="宋体"/>
        <charset val="134"/>
      </rPr>
      <t>土地</t>
    </r>
  </si>
  <si>
    <t>固定资产清理合计</t>
  </si>
  <si>
    <t>4-8-8</t>
  </si>
  <si>
    <t>减：固定资产减值准备</t>
  </si>
  <si>
    <r>
      <rPr>
        <sz val="10"/>
        <rFont val="宋体"/>
        <charset val="134"/>
      </rPr>
      <t>表</t>
    </r>
    <r>
      <rPr>
        <sz val="10"/>
        <rFont val="Times New Roman"/>
        <charset val="0"/>
      </rPr>
      <t>4-8-1</t>
    </r>
  </si>
  <si>
    <t>建筑物名称</t>
  </si>
  <si>
    <t>权利人</t>
  </si>
  <si>
    <t>房屋性质</t>
  </si>
  <si>
    <t>房屋占用土地证编号</t>
  </si>
  <si>
    <t>土地证权利人</t>
  </si>
  <si>
    <t>所在层数</t>
  </si>
  <si>
    <t>总层数</t>
  </si>
  <si>
    <r>
      <rPr>
        <sz val="10"/>
        <rFont val="宋体"/>
        <charset val="134"/>
      </rPr>
      <t>建筑面积体积</t>
    </r>
    <r>
      <rPr>
        <sz val="10"/>
        <rFont val="Times New Roman"/>
        <charset val="0"/>
      </rPr>
      <t>m</t>
    </r>
    <r>
      <rPr>
        <vertAlign val="superscript"/>
        <sz val="10"/>
        <rFont val="Times New Roman"/>
        <charset val="0"/>
      </rPr>
      <t>2</t>
    </r>
    <r>
      <rPr>
        <sz val="10"/>
        <rFont val="宋体"/>
        <charset val="134"/>
      </rPr>
      <t>或</t>
    </r>
    <r>
      <rPr>
        <sz val="10"/>
        <rFont val="Times New Roman"/>
        <charset val="0"/>
      </rPr>
      <t>m</t>
    </r>
    <r>
      <rPr>
        <vertAlign val="superscript"/>
        <sz val="10"/>
        <rFont val="Times New Roman"/>
        <charset val="0"/>
      </rPr>
      <t>3</t>
    </r>
  </si>
  <si>
    <t>减：房屋建筑物减值准备</t>
  </si>
  <si>
    <r>
      <rPr>
        <sz val="10"/>
        <rFont val="宋体"/>
        <charset val="134"/>
      </rPr>
      <t>表</t>
    </r>
    <r>
      <rPr>
        <sz val="10"/>
        <rFont val="Times New Roman"/>
        <charset val="0"/>
      </rPr>
      <t>4-8-2</t>
    </r>
  </si>
  <si>
    <r>
      <rPr>
        <sz val="10"/>
        <rFont val="Times New Roman"/>
        <charset val="0"/>
      </rPr>
      <t xml:space="preserve"> </t>
    </r>
    <r>
      <rPr>
        <sz val="10"/>
        <rFont val="宋体"/>
        <charset val="134"/>
      </rPr>
      <t>名称</t>
    </r>
  </si>
  <si>
    <r>
      <rPr>
        <sz val="10"/>
        <rFont val="宋体"/>
        <charset val="134"/>
      </rPr>
      <t xml:space="preserve">长度
</t>
    </r>
    <r>
      <rPr>
        <sz val="10"/>
        <rFont val="Times New Roman"/>
        <charset val="0"/>
      </rPr>
      <t>(m)</t>
    </r>
  </si>
  <si>
    <r>
      <rPr>
        <sz val="10"/>
        <rFont val="宋体"/>
        <charset val="134"/>
      </rPr>
      <t xml:space="preserve">宽度
</t>
    </r>
    <r>
      <rPr>
        <sz val="10"/>
        <rFont val="Times New Roman"/>
        <charset val="0"/>
      </rPr>
      <t>(m)</t>
    </r>
  </si>
  <si>
    <r>
      <rPr>
        <sz val="10"/>
        <rFont val="宋体"/>
        <charset val="134"/>
      </rPr>
      <t>面积体积</t>
    </r>
    <r>
      <rPr>
        <sz val="10"/>
        <rFont val="Times New Roman"/>
        <charset val="0"/>
      </rPr>
      <t>m</t>
    </r>
    <r>
      <rPr>
        <vertAlign val="superscript"/>
        <sz val="10"/>
        <rFont val="Times New Roman"/>
        <charset val="0"/>
      </rPr>
      <t>2</t>
    </r>
    <r>
      <rPr>
        <sz val="10"/>
        <rFont val="宋体"/>
        <charset val="134"/>
      </rPr>
      <t>或</t>
    </r>
    <r>
      <rPr>
        <sz val="10"/>
        <rFont val="Times New Roman"/>
        <charset val="0"/>
      </rPr>
      <t>m</t>
    </r>
    <r>
      <rPr>
        <vertAlign val="superscript"/>
        <sz val="10"/>
        <rFont val="Times New Roman"/>
        <charset val="0"/>
      </rPr>
      <t>3</t>
    </r>
  </si>
  <si>
    <t>减：构筑物及其他辅助设施减值准备</t>
  </si>
  <si>
    <r>
      <rPr>
        <sz val="10"/>
        <rFont val="宋体"/>
        <charset val="134"/>
      </rPr>
      <t>表</t>
    </r>
    <r>
      <rPr>
        <sz val="10"/>
        <rFont val="Times New Roman"/>
        <charset val="0"/>
      </rPr>
      <t>4-8-3</t>
    </r>
  </si>
  <si>
    <r>
      <rPr>
        <sz val="10"/>
        <rFont val="宋体"/>
        <charset val="134"/>
      </rPr>
      <t xml:space="preserve">漕深
</t>
    </r>
    <r>
      <rPr>
        <sz val="10"/>
        <rFont val="Times New Roman"/>
        <charset val="0"/>
      </rPr>
      <t>(m)</t>
    </r>
  </si>
  <si>
    <r>
      <rPr>
        <sz val="10"/>
        <rFont val="宋体"/>
        <charset val="134"/>
      </rPr>
      <t>沟宽</t>
    </r>
    <r>
      <rPr>
        <sz val="10"/>
        <rFont val="Times New Roman"/>
        <charset val="0"/>
      </rPr>
      <t>*</t>
    </r>
    <r>
      <rPr>
        <sz val="10"/>
        <rFont val="宋体"/>
        <charset val="134"/>
      </rPr>
      <t>沟厚</t>
    </r>
    <r>
      <rPr>
        <sz val="10"/>
        <rFont val="Times New Roman"/>
        <charset val="0"/>
      </rPr>
      <t xml:space="preserve">(mm*mm)
</t>
    </r>
    <r>
      <rPr>
        <sz val="10"/>
        <rFont val="宋体"/>
        <charset val="134"/>
      </rPr>
      <t>管径</t>
    </r>
    <r>
      <rPr>
        <sz val="10"/>
        <rFont val="Times New Roman"/>
        <charset val="0"/>
      </rPr>
      <t>*</t>
    </r>
    <r>
      <rPr>
        <sz val="10"/>
        <rFont val="宋体"/>
        <charset val="134"/>
      </rPr>
      <t>壁厚</t>
    </r>
    <r>
      <rPr>
        <sz val="10"/>
        <rFont val="Times New Roman"/>
        <charset val="0"/>
      </rPr>
      <t>(mm*mm)</t>
    </r>
  </si>
  <si>
    <t>材质</t>
  </si>
  <si>
    <t>绝缘方式</t>
  </si>
  <si>
    <t>建成年月</t>
  </si>
  <si>
    <t>减：管道和沟槽减值准备</t>
  </si>
  <si>
    <r>
      <rPr>
        <b/>
        <sz val="24"/>
        <rFont val="宋体"/>
        <charset val="0"/>
      </rPr>
      <t>西安曲江楼观旅游农业开发有限公司</t>
    </r>
    <r>
      <rPr>
        <b/>
        <sz val="24"/>
        <rFont val="Times New Roman"/>
        <charset val="0"/>
      </rPr>
      <t xml:space="preserve">
</t>
    </r>
    <r>
      <rPr>
        <b/>
        <sz val="24"/>
        <rFont val="宋体"/>
        <charset val="0"/>
      </rPr>
      <t>处置固定资产明细表</t>
    </r>
  </si>
  <si>
    <t>设备名称</t>
  </si>
  <si>
    <t>规格</t>
  </si>
  <si>
    <t>资产价值</t>
  </si>
  <si>
    <t>联系人</t>
  </si>
  <si>
    <t>触摸屏无人售货机2台</t>
  </si>
  <si>
    <t>810*2285*1970</t>
  </si>
  <si>
    <t>台</t>
  </si>
  <si>
    <t>滦镇安居1台
气调库1台</t>
  </si>
  <si>
    <t>高蕊 13152179310</t>
  </si>
  <si>
    <t>无人货柜</t>
  </si>
  <si>
    <t>15.6寸单制冷ZG-ZL-15.6</t>
  </si>
  <si>
    <t>金花酒店</t>
  </si>
  <si>
    <t>东五路48号西旅汽车公司</t>
  </si>
  <si>
    <t>钟楼饭店机场大巴处</t>
  </si>
  <si>
    <t>海德堡旺座F座一楼</t>
  </si>
  <si>
    <t>奥园城市天地</t>
  </si>
  <si>
    <t>曲江燕南寓</t>
  </si>
  <si>
    <t>丰庆路安居</t>
  </si>
  <si>
    <t>翠竹园西门</t>
  </si>
  <si>
    <t>创客大街一楼大厅</t>
  </si>
  <si>
    <t>周至店门口</t>
  </si>
  <si>
    <t>碑林店门口</t>
  </si>
  <si>
    <t>芙蓉阁酒店</t>
  </si>
  <si>
    <t>中心社区风景线小区</t>
  </si>
  <si>
    <t>60货道常温ZG-CW-SM60</t>
  </si>
  <si>
    <t>大明宫中学生卫生间休息室</t>
  </si>
  <si>
    <t>大明宫含耀门卫生间休息室</t>
  </si>
  <si>
    <t>融创曲江印现代艺术中心</t>
  </si>
  <si>
    <t>华润置地悦府售楼部</t>
  </si>
  <si>
    <t>大华营销中心</t>
  </si>
  <si>
    <t>美好时光售楼部</t>
  </si>
  <si>
    <t>金辉世界城售楼部</t>
  </si>
  <si>
    <t>曲江会议中心1楼</t>
  </si>
  <si>
    <t>曲江会议中心3楼</t>
  </si>
  <si>
    <t>雁翔广场三号电梯间</t>
  </si>
  <si>
    <t>雁翔广场四号电梯间</t>
  </si>
  <si>
    <t>文化创意大厦一楼</t>
  </si>
  <si>
    <t>佳和中心A座</t>
  </si>
  <si>
    <t>佳和中心B座</t>
  </si>
  <si>
    <t>大夏国际</t>
  </si>
  <si>
    <t>龙湖星悦荟</t>
  </si>
  <si>
    <t>中海凯旋门西门</t>
  </si>
  <si>
    <t>曲江玫瑰园</t>
  </si>
  <si>
    <t>36货道常温ZG-CW-SM36</t>
  </si>
  <si>
    <t>翠华山滑雪场</t>
  </si>
  <si>
    <t>南五台景区游客服务中心</t>
  </si>
  <si>
    <t>西旅文投公司院门巷</t>
  </si>
  <si>
    <t>唐顿庄园售楼部</t>
  </si>
  <si>
    <t>芙蓉新天地2号楼电梯间</t>
  </si>
  <si>
    <t>新天地影城7号楼4楼</t>
  </si>
  <si>
    <t>图书大厦三楼</t>
  </si>
  <si>
    <t>曲江书城4楼</t>
  </si>
  <si>
    <t>大雁塔北广场游客服务中心</t>
  </si>
  <si>
    <t>高歌国际酒店12楼</t>
  </si>
  <si>
    <t>西安饭庄</t>
  </si>
  <si>
    <t>城南往事</t>
  </si>
  <si>
    <t>创意谷B座一楼大厅</t>
  </si>
  <si>
    <t>金辉环球负一超市</t>
  </si>
  <si>
    <t>曼蒂广场</t>
  </si>
  <si>
    <t>汉华城商业步行街一楼</t>
  </si>
  <si>
    <t>18格格子柜ZG-CR-18</t>
  </si>
  <si>
    <t>秦岭山水物业</t>
  </si>
  <si>
    <t>中心社区</t>
  </si>
  <si>
    <t>紫汀苑社区</t>
  </si>
  <si>
    <t>香都社区A</t>
  </si>
  <si>
    <t>香都社区B</t>
  </si>
  <si>
    <t>中海凯旋门4号楼1楼</t>
  </si>
  <si>
    <t>大丰真境小区</t>
  </si>
  <si>
    <t>中冶一曲江山社区服务中心</t>
  </si>
  <si>
    <t>华著中城社区二楼</t>
  </si>
  <si>
    <t>华侨城108坊社区</t>
  </si>
  <si>
    <t>周至库房</t>
  </si>
  <si>
    <t>36货道制冷ZG-CW-SM36</t>
  </si>
  <si>
    <t>金地芙蓉世家</t>
  </si>
  <si>
    <t>丰景佳园</t>
  </si>
  <si>
    <t>金地翔悦南门健身游泳中心门口</t>
  </si>
  <si>
    <t>曲江龙邸保障房</t>
  </si>
  <si>
    <t>万科东方传奇</t>
  </si>
  <si>
    <t>曲江林语</t>
  </si>
  <si>
    <t>曲江公馆二期</t>
  </si>
  <si>
    <t>南湖一号小区内幼儿园门口</t>
  </si>
  <si>
    <t>金地天境社区</t>
  </si>
  <si>
    <t>金地天境小区</t>
  </si>
  <si>
    <t>中海城东门</t>
  </si>
  <si>
    <t>双柜双制冷售货机ZG-5</t>
  </si>
  <si>
    <t>滦镇安居</t>
  </si>
  <si>
    <t>曲江宾馆</t>
  </si>
  <si>
    <t>道温泉酒店</t>
  </si>
  <si>
    <t>农博园一楼大厅</t>
  </si>
  <si>
    <t>曲江印象酒店</t>
  </si>
  <si>
    <t>莱安中心T1负二层</t>
  </si>
  <si>
    <t>环球中心</t>
  </si>
  <si>
    <t>紫金城小区</t>
  </si>
  <si>
    <t>政务中心2楼</t>
  </si>
  <si>
    <t>春馨苑小区</t>
  </si>
  <si>
    <t>政务中心3</t>
  </si>
  <si>
    <t>政务中心5</t>
  </si>
  <si>
    <t>政务中心8</t>
  </si>
  <si>
    <t>60货道主柜制冷ZG-ZG-60</t>
  </si>
  <si>
    <t>大明宫篮球场</t>
  </si>
  <si>
    <t>大明宫金銮殿</t>
  </si>
  <si>
    <t>大明宫清思路</t>
  </si>
  <si>
    <t>华商传媒2号楼</t>
  </si>
  <si>
    <t>万科翡翠国际售楼部</t>
  </si>
  <si>
    <t>曲江九里</t>
  </si>
  <si>
    <t>拿铁城B座</t>
  </si>
  <si>
    <t>文化大厦</t>
  </si>
  <si>
    <t>财神庙</t>
  </si>
  <si>
    <t>曲江楼观农博园</t>
  </si>
  <si>
    <t>海港城</t>
  </si>
  <si>
    <t>曲江基础设施投资公司雁翔广场11层</t>
  </si>
  <si>
    <t>演艺大厦四楼餐厅</t>
  </si>
  <si>
    <t>15.6寸单柜制冷ZG-15.6</t>
  </si>
  <si>
    <t>金鹰负一超市入口</t>
  </si>
  <si>
    <t>彩虹谷</t>
  </si>
  <si>
    <t>壹洋堂2楼电梯口</t>
  </si>
  <si>
    <t>壹洋堂3楼扶梯旁</t>
  </si>
  <si>
    <t>旺座曲江</t>
  </si>
  <si>
    <t>汉华城小区北门</t>
  </si>
  <si>
    <t>南湖意境二期西门</t>
  </si>
  <si>
    <t>招商依云小区西门</t>
  </si>
  <si>
    <t>唐顿庄园小区北门</t>
  </si>
  <si>
    <t>金地广场</t>
  </si>
  <si>
    <t>ZG-CW-SM36</t>
  </si>
  <si>
    <t>秦岭山水门房旁</t>
  </si>
  <si>
    <t>朱雀门东入口</t>
  </si>
  <si>
    <t>朱雀门西入口</t>
  </si>
  <si>
    <t>含光门东入口</t>
  </si>
  <si>
    <t>含光门西入口</t>
  </si>
  <si>
    <t>小南门东</t>
  </si>
  <si>
    <t>小南门西</t>
  </si>
  <si>
    <t>小北门东</t>
  </si>
  <si>
    <t>小北门西</t>
  </si>
  <si>
    <t>曲江文创售楼部</t>
  </si>
  <si>
    <t>天地源曲江香都售楼部</t>
  </si>
  <si>
    <t>寒窑东门</t>
  </si>
  <si>
    <t>四海书城</t>
  </si>
  <si>
    <t>曲江惠宾苑酒店员工宿舍</t>
  </si>
  <si>
    <t>大悦城五号门负一层</t>
  </si>
  <si>
    <t>金辉环球中心A座</t>
  </si>
  <si>
    <t>碧林湾物业门前</t>
  </si>
  <si>
    <t>曲江新苑南门道路西</t>
  </si>
  <si>
    <t>紫薇曲江意境</t>
  </si>
  <si>
    <t>紫汀苑小区健身房</t>
  </si>
  <si>
    <t>金地九玺小区地下室物业门口</t>
  </si>
  <si>
    <t>金地天域小区小区西门</t>
  </si>
  <si>
    <t>南湖玖号院</t>
  </si>
  <si>
    <t>金水湾小区5号楼</t>
  </si>
  <si>
    <t>金水湾小区12号楼</t>
  </si>
  <si>
    <t>香都玖墅</t>
  </si>
  <si>
    <t>南湖意境一期北门</t>
  </si>
  <si>
    <t>金地褐石公馆北门缤果盒子旁</t>
  </si>
  <si>
    <t>保利春天里小区东门口</t>
  </si>
  <si>
    <t>万科国际翡翠小区</t>
  </si>
  <si>
    <t>公租一苑</t>
  </si>
  <si>
    <t>华侨城108坊小区</t>
  </si>
  <si>
    <t>32寸广告机</t>
  </si>
  <si>
    <t>HYJ-FC218R32</t>
  </si>
  <si>
    <t>曲池坊</t>
  </si>
  <si>
    <r>
      <rPr>
        <sz val="10"/>
        <rFont val="宋体"/>
        <charset val="134"/>
      </rPr>
      <t>表</t>
    </r>
    <r>
      <rPr>
        <sz val="10"/>
        <rFont val="Times New Roman"/>
        <charset val="0"/>
      </rPr>
      <t>4-8-5</t>
    </r>
  </si>
  <si>
    <t>车辆牌号</t>
  </si>
  <si>
    <t>车辆名称
及规格型号</t>
  </si>
  <si>
    <t>生产厂家</t>
  </si>
  <si>
    <r>
      <rPr>
        <sz val="10"/>
        <rFont val="宋体"/>
        <charset val="134"/>
      </rPr>
      <t>已行驶里程</t>
    </r>
    <r>
      <rPr>
        <sz val="10"/>
        <rFont val="Times New Roman"/>
        <charset val="0"/>
      </rPr>
      <t>(</t>
    </r>
    <r>
      <rPr>
        <sz val="10"/>
        <rFont val="宋体"/>
        <charset val="134"/>
      </rPr>
      <t>公里</t>
    </r>
    <r>
      <rPr>
        <sz val="10"/>
        <rFont val="Times New Roman"/>
        <charset val="0"/>
      </rPr>
      <t>)</t>
    </r>
  </si>
  <si>
    <t>资产使用公司及部门</t>
  </si>
  <si>
    <t>资产状况</t>
  </si>
  <si>
    <t>减：车辆减值准备</t>
  </si>
  <si>
    <r>
      <rPr>
        <sz val="10"/>
        <rFont val="宋体"/>
        <charset val="134"/>
      </rPr>
      <t>表</t>
    </r>
    <r>
      <rPr>
        <sz val="10"/>
        <rFont val="Times New Roman"/>
        <charset val="0"/>
      </rPr>
      <t>4-8-7</t>
    </r>
  </si>
  <si>
    <r>
      <rPr>
        <sz val="10"/>
        <rFont val="宋体"/>
        <charset val="134"/>
      </rPr>
      <t>表</t>
    </r>
    <r>
      <rPr>
        <sz val="10"/>
        <rFont val="Times New Roman"/>
        <charset val="0"/>
      </rPr>
      <t>4-8-8</t>
    </r>
  </si>
  <si>
    <t>待处理资产名称</t>
  </si>
  <si>
    <t>在建工程评估汇总表</t>
  </si>
  <si>
    <t>4-9-1</t>
  </si>
  <si>
    <t>在建工程—土建工程</t>
  </si>
  <si>
    <t>4-9-2</t>
  </si>
  <si>
    <r>
      <rPr>
        <sz val="10"/>
        <rFont val="宋体"/>
        <charset val="134"/>
      </rPr>
      <t>在建工程</t>
    </r>
    <r>
      <rPr>
        <sz val="10"/>
        <rFont val="Times New Roman"/>
        <charset val="0"/>
      </rPr>
      <t>—</t>
    </r>
    <r>
      <rPr>
        <sz val="10"/>
        <rFont val="宋体"/>
        <charset val="134"/>
      </rPr>
      <t>设备安装工程</t>
    </r>
  </si>
  <si>
    <t>4-9-3</t>
  </si>
  <si>
    <t>在建工程—工程物资</t>
  </si>
  <si>
    <t>在建工程合计</t>
  </si>
  <si>
    <t>减：在建工程减值准备</t>
  </si>
  <si>
    <r>
      <rPr>
        <sz val="10"/>
        <rFont val="宋体"/>
        <charset val="134"/>
      </rPr>
      <t>表</t>
    </r>
    <r>
      <rPr>
        <sz val="10"/>
        <rFont val="Times New Roman"/>
        <charset val="0"/>
      </rPr>
      <t>4-9-1</t>
    </r>
  </si>
  <si>
    <t>项目名称</t>
  </si>
  <si>
    <r>
      <rPr>
        <sz val="10"/>
        <rFont val="宋体"/>
        <charset val="134"/>
      </rPr>
      <t>建筑面积</t>
    </r>
    <r>
      <rPr>
        <sz val="10"/>
        <rFont val="Times New Roman"/>
        <charset val="0"/>
      </rPr>
      <t>/</t>
    </r>
    <r>
      <rPr>
        <sz val="10"/>
        <rFont val="宋体"/>
        <charset val="134"/>
      </rPr>
      <t>容积</t>
    </r>
  </si>
  <si>
    <t>付款比例</t>
  </si>
  <si>
    <t>减：在建土建工程减值准备</t>
  </si>
  <si>
    <r>
      <rPr>
        <sz val="10"/>
        <rFont val="宋体"/>
        <charset val="134"/>
      </rPr>
      <t>表</t>
    </r>
    <r>
      <rPr>
        <sz val="10"/>
        <rFont val="Times New Roman"/>
        <charset val="0"/>
      </rPr>
      <t>4-9-2</t>
    </r>
  </si>
  <si>
    <t>开工
日期</t>
  </si>
  <si>
    <t>预计完
工日期</t>
  </si>
  <si>
    <t>设备费</t>
  </si>
  <si>
    <t>资金成本</t>
  </si>
  <si>
    <t>安装费及其他</t>
  </si>
  <si>
    <t>减：在建设备安装工程减值准备</t>
  </si>
  <si>
    <r>
      <rPr>
        <sz val="10"/>
        <rFont val="宋体"/>
        <charset val="134"/>
      </rPr>
      <t>表</t>
    </r>
    <r>
      <rPr>
        <sz val="10"/>
        <rFont val="Times New Roman"/>
        <charset val="0"/>
      </rPr>
      <t>4-9-3</t>
    </r>
  </si>
  <si>
    <t>工程项目</t>
  </si>
  <si>
    <t>计量
单位</t>
  </si>
  <si>
    <r>
      <rPr>
        <sz val="10"/>
        <rFont val="宋体"/>
        <charset val="134"/>
      </rPr>
      <t xml:space="preserve">增值率
</t>
    </r>
    <r>
      <rPr>
        <sz val="10"/>
        <rFont val="Times New Roman"/>
        <charset val="0"/>
      </rPr>
      <t>%</t>
    </r>
  </si>
  <si>
    <t>减：工程物资减值准备</t>
  </si>
  <si>
    <r>
      <rPr>
        <sz val="10"/>
        <rFont val="宋体"/>
        <charset val="134"/>
      </rPr>
      <t>表</t>
    </r>
    <r>
      <rPr>
        <sz val="10"/>
        <rFont val="Times New Roman"/>
        <charset val="0"/>
      </rPr>
      <t>4-10</t>
    </r>
  </si>
  <si>
    <t>种类</t>
  </si>
  <si>
    <t>群别</t>
  </si>
  <si>
    <t>减：生产性生物资产减值准备</t>
  </si>
  <si>
    <r>
      <rPr>
        <sz val="10"/>
        <rFont val="宋体"/>
        <charset val="134"/>
      </rPr>
      <t>净</t>
    </r>
    <r>
      <rPr>
        <sz val="10"/>
        <rFont val="Times New Roman"/>
        <charset val="0"/>
      </rPr>
      <t xml:space="preserve">            </t>
    </r>
    <r>
      <rPr>
        <sz val="10"/>
        <rFont val="宋体"/>
        <charset val="134"/>
      </rPr>
      <t>额</t>
    </r>
  </si>
  <si>
    <r>
      <rPr>
        <sz val="10"/>
        <rFont val="宋体"/>
        <charset val="134"/>
      </rPr>
      <t>表</t>
    </r>
    <r>
      <rPr>
        <sz val="10"/>
        <rFont val="Times New Roman"/>
        <charset val="0"/>
      </rPr>
      <t>4-11</t>
    </r>
  </si>
  <si>
    <t>类别</t>
  </si>
  <si>
    <t>矿区（或油田）</t>
  </si>
  <si>
    <t>形成日期</t>
  </si>
  <si>
    <t>来源（购入、自行建造）</t>
  </si>
  <si>
    <t>减：油气资产减值准备</t>
  </si>
  <si>
    <r>
      <rPr>
        <sz val="10"/>
        <rFont val="宋体"/>
        <charset val="134"/>
      </rPr>
      <t>表</t>
    </r>
    <r>
      <rPr>
        <sz val="10"/>
        <rFont val="Times New Roman"/>
        <charset val="0"/>
      </rPr>
      <t>4-12</t>
    </r>
  </si>
  <si>
    <t>资产编号</t>
  </si>
  <si>
    <t>减：使用权资产减值准备</t>
  </si>
  <si>
    <t>无形资产评估汇总表</t>
  </si>
  <si>
    <r>
      <rPr>
        <sz val="10"/>
        <rFont val="宋体"/>
        <charset val="134"/>
      </rPr>
      <t>表</t>
    </r>
    <r>
      <rPr>
        <sz val="10"/>
        <rFont val="Times New Roman"/>
        <charset val="0"/>
      </rPr>
      <t>4-13</t>
    </r>
  </si>
  <si>
    <t>4-13-1</t>
  </si>
  <si>
    <r>
      <rPr>
        <sz val="10"/>
        <rFont val="宋体"/>
        <charset val="134"/>
      </rPr>
      <t>无形资产</t>
    </r>
    <r>
      <rPr>
        <sz val="10"/>
        <rFont val="Times New Roman"/>
        <charset val="0"/>
      </rPr>
      <t>-</t>
    </r>
    <r>
      <rPr>
        <sz val="10"/>
        <rFont val="宋体"/>
        <charset val="134"/>
      </rPr>
      <t>土地使用权</t>
    </r>
  </si>
  <si>
    <t>4-13-2</t>
  </si>
  <si>
    <r>
      <rPr>
        <sz val="10"/>
        <rFont val="宋体"/>
        <charset val="134"/>
      </rPr>
      <t>无形资产</t>
    </r>
    <r>
      <rPr>
        <sz val="10"/>
        <rFont val="Times New Roman"/>
        <charset val="0"/>
      </rPr>
      <t>-</t>
    </r>
    <r>
      <rPr>
        <sz val="10"/>
        <rFont val="宋体"/>
        <charset val="134"/>
      </rPr>
      <t>矿业权</t>
    </r>
  </si>
  <si>
    <t>4-13-3</t>
  </si>
  <si>
    <r>
      <rPr>
        <sz val="10"/>
        <rFont val="宋体"/>
        <charset val="134"/>
      </rPr>
      <t>无形资产</t>
    </r>
    <r>
      <rPr>
        <sz val="10"/>
        <rFont val="Times New Roman"/>
        <charset val="0"/>
      </rPr>
      <t>-</t>
    </r>
    <r>
      <rPr>
        <sz val="10"/>
        <rFont val="宋体"/>
        <charset val="134"/>
      </rPr>
      <t>其他无形资产</t>
    </r>
  </si>
  <si>
    <r>
      <rPr>
        <sz val="10"/>
        <rFont val="宋体"/>
        <charset val="134"/>
      </rPr>
      <t>合</t>
    </r>
    <r>
      <rPr>
        <sz val="10"/>
        <rFont val="Times New Roman"/>
        <charset val="0"/>
      </rPr>
      <t xml:space="preserve">        </t>
    </r>
    <r>
      <rPr>
        <sz val="10"/>
        <rFont val="宋体"/>
        <charset val="134"/>
      </rPr>
      <t>计</t>
    </r>
  </si>
  <si>
    <t>减：无形资产减值准备</t>
  </si>
  <si>
    <r>
      <rPr>
        <sz val="10"/>
        <rFont val="宋体"/>
        <charset val="134"/>
      </rPr>
      <t>表</t>
    </r>
    <r>
      <rPr>
        <sz val="10"/>
        <rFont val="Times New Roman"/>
        <charset val="0"/>
      </rPr>
      <t>4-13-1</t>
    </r>
  </si>
  <si>
    <r>
      <rPr>
        <sz val="10"/>
        <rFont val="宋体"/>
        <charset val="134"/>
      </rPr>
      <t>表</t>
    </r>
    <r>
      <rPr>
        <sz val="10"/>
        <rFont val="Times New Roman"/>
        <charset val="0"/>
      </rPr>
      <t>4-13-2</t>
    </r>
  </si>
  <si>
    <r>
      <rPr>
        <sz val="10"/>
        <rFont val="宋体"/>
        <charset val="134"/>
      </rPr>
      <t>名称、种类（探矿权</t>
    </r>
    <r>
      <rPr>
        <sz val="10"/>
        <rFont val="Times New Roman"/>
        <charset val="0"/>
      </rPr>
      <t>/</t>
    </r>
    <r>
      <rPr>
        <sz val="10"/>
        <rFont val="宋体"/>
        <charset val="134"/>
      </rPr>
      <t>采矿权）</t>
    </r>
  </si>
  <si>
    <t>勘查（采矿）许可证编号</t>
  </si>
  <si>
    <t>取得方式</t>
  </si>
  <si>
    <t>剩余有效年限</t>
  </si>
  <si>
    <t>勘查开发阶段</t>
  </si>
  <si>
    <t>核定（批准）生产规模</t>
  </si>
  <si>
    <r>
      <rPr>
        <sz val="10"/>
        <rFont val="宋体"/>
        <charset val="134"/>
      </rPr>
      <t>表</t>
    </r>
    <r>
      <rPr>
        <sz val="10"/>
        <rFont val="Times New Roman"/>
        <charset val="0"/>
      </rPr>
      <t>4-13-3</t>
    </r>
  </si>
  <si>
    <t>无形资产名称和内容</t>
  </si>
  <si>
    <r>
      <rPr>
        <sz val="10"/>
        <rFont val="宋体"/>
        <charset val="134"/>
      </rPr>
      <t>法定</t>
    </r>
    <r>
      <rPr>
        <sz val="10"/>
        <rFont val="Times New Roman"/>
        <charset val="0"/>
      </rPr>
      <t>/</t>
    </r>
    <r>
      <rPr>
        <sz val="10"/>
        <rFont val="宋体"/>
        <charset val="134"/>
      </rPr>
      <t>预计使用年限</t>
    </r>
  </si>
  <si>
    <t>尚可使用年限</t>
  </si>
  <si>
    <r>
      <rPr>
        <sz val="10"/>
        <rFont val="宋体"/>
        <charset val="134"/>
      </rPr>
      <t>表</t>
    </r>
    <r>
      <rPr>
        <sz val="10"/>
        <rFont val="Times New Roman"/>
        <charset val="0"/>
      </rPr>
      <t>4-14</t>
    </r>
  </si>
  <si>
    <t>内容或名称</t>
  </si>
  <si>
    <r>
      <rPr>
        <sz val="10"/>
        <rFont val="宋体"/>
        <charset val="134"/>
      </rPr>
      <t>表</t>
    </r>
    <r>
      <rPr>
        <sz val="10"/>
        <rFont val="Times New Roman"/>
        <charset val="0"/>
      </rPr>
      <t>4-15</t>
    </r>
  </si>
  <si>
    <t>减：商誉减值准备</t>
  </si>
  <si>
    <r>
      <rPr>
        <sz val="10"/>
        <rFont val="宋体"/>
        <charset val="134"/>
      </rPr>
      <t>表</t>
    </r>
    <r>
      <rPr>
        <sz val="10"/>
        <rFont val="Times New Roman"/>
        <charset val="0"/>
      </rPr>
      <t>4-16</t>
    </r>
  </si>
  <si>
    <t>费用名称或内容</t>
  </si>
  <si>
    <t>预计摊
销月数</t>
  </si>
  <si>
    <t>尚存受
益月数</t>
  </si>
  <si>
    <t>原始发生额</t>
  </si>
  <si>
    <t>项目对应的合同或摊销依据来源</t>
  </si>
  <si>
    <t>摊销校验</t>
  </si>
  <si>
    <r>
      <rPr>
        <sz val="10"/>
        <rFont val="宋体"/>
        <charset val="134"/>
      </rPr>
      <t>合</t>
    </r>
    <r>
      <rPr>
        <sz val="10"/>
        <rFont val="Times New Roman"/>
        <charset val="0"/>
      </rPr>
      <t xml:space="preserve">                    </t>
    </r>
    <r>
      <rPr>
        <sz val="10"/>
        <rFont val="宋体"/>
        <charset val="134"/>
      </rPr>
      <t>计</t>
    </r>
  </si>
  <si>
    <r>
      <rPr>
        <sz val="10"/>
        <rFont val="宋体"/>
        <charset val="134"/>
      </rPr>
      <t>表</t>
    </r>
    <r>
      <rPr>
        <sz val="10"/>
        <rFont val="Times New Roman"/>
        <charset val="0"/>
      </rPr>
      <t>4-17</t>
    </r>
  </si>
  <si>
    <t>暂时性差异内容</t>
  </si>
  <si>
    <t>所得税税率</t>
  </si>
  <si>
    <t>形成的原因</t>
  </si>
  <si>
    <t>合理性分析</t>
  </si>
  <si>
    <r>
      <rPr>
        <sz val="10"/>
        <rFont val="宋体"/>
        <charset val="134"/>
      </rPr>
      <t>表</t>
    </r>
    <r>
      <rPr>
        <sz val="10"/>
        <rFont val="Times New Roman"/>
        <charset val="0"/>
      </rPr>
      <t>4-18</t>
    </r>
  </si>
  <si>
    <t>尺寸（m）</t>
  </si>
  <si>
    <t>长</t>
  </si>
  <si>
    <t>宽</t>
  </si>
  <si>
    <t>高</t>
  </si>
  <si>
    <t>流动负债评估汇总表</t>
  </si>
  <si>
    <r>
      <rPr>
        <sz val="10"/>
        <rFont val="宋体"/>
        <charset val="134"/>
      </rPr>
      <t>表</t>
    </r>
    <r>
      <rPr>
        <sz val="10"/>
        <rFont val="Times New Roman"/>
        <charset val="0"/>
      </rPr>
      <t>5</t>
    </r>
  </si>
  <si>
    <t>5-1</t>
  </si>
  <si>
    <t>5-2</t>
  </si>
  <si>
    <t>5-3</t>
  </si>
  <si>
    <t>5-4</t>
  </si>
  <si>
    <t>5-5</t>
  </si>
  <si>
    <t>5-6</t>
  </si>
  <si>
    <t>5-7</t>
  </si>
  <si>
    <t>5-8</t>
  </si>
  <si>
    <t>5-9</t>
  </si>
  <si>
    <t>5-10</t>
  </si>
  <si>
    <t>5-11</t>
  </si>
  <si>
    <t>5-12</t>
  </si>
  <si>
    <t>5-13</t>
  </si>
  <si>
    <r>
      <rPr>
        <sz val="10"/>
        <rFont val="Times New Roman"/>
        <charset val="0"/>
      </rPr>
      <t xml:space="preserve"> </t>
    </r>
    <r>
      <rPr>
        <sz val="10"/>
        <rFont val="宋体"/>
        <charset val="134"/>
      </rPr>
      <t>表</t>
    </r>
    <r>
      <rPr>
        <sz val="10"/>
        <rFont val="Times New Roman"/>
        <charset val="0"/>
      </rPr>
      <t>5-1</t>
    </r>
  </si>
  <si>
    <t>放款银行（或机构）名称</t>
  </si>
  <si>
    <r>
      <rPr>
        <sz val="10"/>
        <rFont val="宋体"/>
        <charset val="134"/>
      </rPr>
      <t>月利率</t>
    </r>
    <r>
      <rPr>
        <sz val="10"/>
        <rFont val="Times New Roman"/>
        <charset val="0"/>
      </rPr>
      <t>%</t>
    </r>
  </si>
  <si>
    <t>外币金额</t>
  </si>
  <si>
    <t>外币基准日汇率</t>
  </si>
  <si>
    <r>
      <rPr>
        <sz val="10"/>
        <rFont val="宋体"/>
        <charset val="134"/>
      </rPr>
      <t>表</t>
    </r>
    <r>
      <rPr>
        <sz val="10"/>
        <rFont val="Times New Roman"/>
        <charset val="0"/>
      </rPr>
      <t>5-2</t>
    </r>
  </si>
  <si>
    <r>
      <rPr>
        <sz val="10"/>
        <rFont val="宋体"/>
        <charset val="134"/>
      </rPr>
      <t>表5</t>
    </r>
    <r>
      <rPr>
        <sz val="10"/>
        <rFont val="Times New Roman"/>
        <charset val="0"/>
      </rPr>
      <t>-3</t>
    </r>
  </si>
  <si>
    <t>购置单位名称或投资单位名称</t>
  </si>
  <si>
    <r>
      <rPr>
        <sz val="10"/>
        <rFont val="宋体"/>
        <charset val="134"/>
      </rPr>
      <t>表</t>
    </r>
    <r>
      <rPr>
        <sz val="10"/>
        <rFont val="Times New Roman"/>
        <charset val="0"/>
      </rPr>
      <t>5-4</t>
    </r>
  </si>
  <si>
    <r>
      <rPr>
        <sz val="10"/>
        <rFont val="宋体"/>
        <charset val="134"/>
      </rPr>
      <t>表</t>
    </r>
    <r>
      <rPr>
        <sz val="10"/>
        <rFont val="Times New Roman"/>
        <charset val="0"/>
      </rPr>
      <t>5-5</t>
    </r>
  </si>
  <si>
    <r>
      <rPr>
        <sz val="10"/>
        <rFont val="Times New Roman"/>
        <charset val="0"/>
      </rPr>
      <t>1</t>
    </r>
    <r>
      <rPr>
        <sz val="10"/>
        <rFont val="宋体"/>
        <charset val="134"/>
      </rPr>
      <t>年以内</t>
    </r>
  </si>
  <si>
    <r>
      <rPr>
        <sz val="10"/>
        <rFont val="Times New Roman"/>
        <charset val="0"/>
      </rPr>
      <t>1-2</t>
    </r>
    <r>
      <rPr>
        <sz val="10"/>
        <rFont val="宋体"/>
        <charset val="134"/>
      </rPr>
      <t>年</t>
    </r>
  </si>
  <si>
    <r>
      <rPr>
        <sz val="10"/>
        <rFont val="Times New Roman"/>
        <charset val="0"/>
      </rPr>
      <t>2-3</t>
    </r>
    <r>
      <rPr>
        <sz val="10"/>
        <rFont val="宋体"/>
        <charset val="134"/>
      </rPr>
      <t>年</t>
    </r>
  </si>
  <si>
    <r>
      <rPr>
        <sz val="10"/>
        <rFont val="Times New Roman"/>
        <charset val="0"/>
      </rPr>
      <t>3-4</t>
    </r>
    <r>
      <rPr>
        <sz val="10"/>
        <rFont val="宋体"/>
        <charset val="134"/>
      </rPr>
      <t>年</t>
    </r>
  </si>
  <si>
    <r>
      <rPr>
        <sz val="10"/>
        <rFont val="Times New Roman"/>
        <charset val="0"/>
      </rPr>
      <t>4-5</t>
    </r>
    <r>
      <rPr>
        <sz val="10"/>
        <rFont val="宋体"/>
        <charset val="134"/>
      </rPr>
      <t>年</t>
    </r>
  </si>
  <si>
    <r>
      <rPr>
        <sz val="10"/>
        <rFont val="Times New Roman"/>
        <charset val="0"/>
      </rPr>
      <t>5</t>
    </r>
    <r>
      <rPr>
        <sz val="10"/>
        <rFont val="宋体"/>
        <charset val="134"/>
      </rPr>
      <t>年以上</t>
    </r>
  </si>
  <si>
    <r>
      <rPr>
        <sz val="10"/>
        <rFont val="宋体"/>
        <charset val="134"/>
      </rPr>
      <t>表</t>
    </r>
    <r>
      <rPr>
        <sz val="10"/>
        <rFont val="Times New Roman"/>
        <charset val="0"/>
      </rPr>
      <t>5-6</t>
    </r>
  </si>
  <si>
    <t>表5-7</t>
  </si>
  <si>
    <t>合      计</t>
  </si>
  <si>
    <r>
      <rPr>
        <sz val="10"/>
        <rFont val="宋体"/>
        <charset val="134"/>
      </rPr>
      <t>表</t>
    </r>
    <r>
      <rPr>
        <sz val="10"/>
        <rFont val="Times New Roman"/>
        <charset val="0"/>
      </rPr>
      <t>5-8</t>
    </r>
  </si>
  <si>
    <t>工资、奖金、津贴和补贴</t>
  </si>
  <si>
    <t>职工福利费</t>
  </si>
  <si>
    <t>医疗保险费</t>
  </si>
  <si>
    <t>基本养老保险费</t>
  </si>
  <si>
    <t>年金缴费</t>
  </si>
  <si>
    <t>失业保险费</t>
  </si>
  <si>
    <t>工伤保险费</t>
  </si>
  <si>
    <t>生育保险费</t>
  </si>
  <si>
    <t>住房公积金</t>
  </si>
  <si>
    <t>工会经费</t>
  </si>
  <si>
    <t>职工教育经费</t>
  </si>
  <si>
    <t>非货币性福利</t>
  </si>
  <si>
    <t>辞退福利</t>
  </si>
  <si>
    <t>股份支付</t>
  </si>
  <si>
    <r>
      <rPr>
        <sz val="10"/>
        <rFont val="宋体"/>
        <charset val="134"/>
      </rPr>
      <t>表</t>
    </r>
    <r>
      <rPr>
        <sz val="10"/>
        <rFont val="Times New Roman"/>
        <charset val="0"/>
      </rPr>
      <t>5-9</t>
    </r>
  </si>
  <si>
    <t>征税机关</t>
  </si>
  <si>
    <t>税费种类</t>
  </si>
  <si>
    <t>表5-10</t>
  </si>
  <si>
    <t>5-10-1</t>
  </si>
  <si>
    <t>5-10-2</t>
  </si>
  <si>
    <t>5-10-3</t>
  </si>
  <si>
    <r>
      <rPr>
        <sz val="10"/>
        <rFont val="宋体"/>
        <charset val="134"/>
      </rPr>
      <t>表</t>
    </r>
    <r>
      <rPr>
        <sz val="10"/>
        <rFont val="Times New Roman"/>
        <charset val="0"/>
      </rPr>
      <t>5-10-1</t>
    </r>
  </si>
  <si>
    <r>
      <rPr>
        <sz val="10"/>
        <rFont val="宋体"/>
        <charset val="134"/>
      </rPr>
      <t>表</t>
    </r>
    <r>
      <rPr>
        <sz val="10"/>
        <rFont val="Times New Roman"/>
        <charset val="0"/>
      </rPr>
      <t>5-10-2</t>
    </r>
  </si>
  <si>
    <t>投资单位名称（股东）</t>
  </si>
  <si>
    <t>利润所属期间</t>
  </si>
  <si>
    <r>
      <rPr>
        <sz val="10"/>
        <rFont val="宋体"/>
        <charset val="134"/>
      </rPr>
      <t>表</t>
    </r>
    <r>
      <rPr>
        <sz val="10"/>
        <rFont val="Times New Roman"/>
        <charset val="0"/>
      </rPr>
      <t>5-10-3</t>
    </r>
  </si>
  <si>
    <t>表5-13</t>
  </si>
  <si>
    <r>
      <rPr>
        <sz val="10"/>
        <rFont val="宋体"/>
        <charset val="134"/>
      </rPr>
      <t>表</t>
    </r>
    <r>
      <rPr>
        <sz val="10"/>
        <rFont val="Times New Roman"/>
        <charset val="0"/>
      </rPr>
      <t>5-14</t>
    </r>
  </si>
  <si>
    <t>结算项目</t>
  </si>
  <si>
    <r>
      <rPr>
        <sz val="10"/>
        <rFont val="宋体"/>
        <charset val="134"/>
      </rPr>
      <t>票面月利率</t>
    </r>
    <r>
      <rPr>
        <sz val="10"/>
        <rFont val="Times New Roman"/>
        <charset val="0"/>
      </rPr>
      <t>%</t>
    </r>
  </si>
  <si>
    <t>借款合同编号</t>
  </si>
  <si>
    <t>借款类型</t>
  </si>
  <si>
    <t>抵、质押/保证合同编号</t>
  </si>
  <si>
    <t>抵、质押物/保证人</t>
  </si>
  <si>
    <t>贷款类型</t>
  </si>
  <si>
    <r>
      <rPr>
        <sz val="10"/>
        <rFont val="宋体"/>
        <charset val="134"/>
      </rPr>
      <t>抵押</t>
    </r>
    <r>
      <rPr>
        <sz val="10"/>
        <rFont val="Times New Roman"/>
        <charset val="0"/>
      </rPr>
      <t>/</t>
    </r>
    <r>
      <rPr>
        <sz val="10"/>
        <rFont val="宋体"/>
        <charset val="134"/>
      </rPr>
      <t>保证合同编号</t>
    </r>
  </si>
  <si>
    <r>
      <rPr>
        <sz val="10"/>
        <rFont val="宋体"/>
        <charset val="134"/>
      </rPr>
      <t>表</t>
    </r>
    <r>
      <rPr>
        <sz val="10"/>
        <rFont val="Times New Roman"/>
        <charset val="0"/>
      </rPr>
      <t>5-15</t>
    </r>
  </si>
  <si>
    <t>非流动负债评估汇总表</t>
  </si>
  <si>
    <r>
      <rPr>
        <sz val="10"/>
        <rFont val="宋体"/>
        <charset val="134"/>
      </rPr>
      <t>表</t>
    </r>
    <r>
      <rPr>
        <sz val="10"/>
        <rFont val="Times New Roman"/>
        <charset val="0"/>
      </rPr>
      <t>6</t>
    </r>
  </si>
  <si>
    <t>6-1</t>
  </si>
  <si>
    <t>6-2</t>
  </si>
  <si>
    <t>6-3</t>
  </si>
  <si>
    <t>6-4</t>
  </si>
  <si>
    <t>6-5</t>
  </si>
  <si>
    <t>6-6</t>
  </si>
  <si>
    <t>6-7</t>
  </si>
  <si>
    <t>6-8</t>
  </si>
  <si>
    <r>
      <rPr>
        <sz val="10"/>
        <rFont val="宋体"/>
        <charset val="134"/>
      </rPr>
      <t>表</t>
    </r>
    <r>
      <rPr>
        <sz val="10"/>
        <rFont val="Times New Roman"/>
        <charset val="0"/>
      </rPr>
      <t>6-1</t>
    </r>
  </si>
  <si>
    <r>
      <rPr>
        <sz val="10"/>
        <rFont val="宋体"/>
        <charset val="134"/>
      </rPr>
      <t>表</t>
    </r>
    <r>
      <rPr>
        <sz val="10"/>
        <rFont val="Times New Roman"/>
        <charset val="0"/>
      </rPr>
      <t>6-2</t>
    </r>
  </si>
  <si>
    <t>债券发行单位</t>
  </si>
  <si>
    <r>
      <rPr>
        <sz val="10"/>
        <rFont val="Times New Roman"/>
        <charset val="0"/>
      </rPr>
      <t xml:space="preserve"> </t>
    </r>
    <r>
      <rPr>
        <sz val="10"/>
        <rFont val="宋体"/>
        <charset val="134"/>
      </rPr>
      <t>备</t>
    </r>
    <r>
      <rPr>
        <sz val="10"/>
        <rFont val="Times New Roman"/>
        <charset val="0"/>
      </rPr>
      <t xml:space="preserve"> </t>
    </r>
    <r>
      <rPr>
        <sz val="10"/>
        <rFont val="宋体"/>
        <charset val="134"/>
      </rPr>
      <t>注</t>
    </r>
  </si>
  <si>
    <t>表6-3</t>
  </si>
  <si>
    <t>出租人及结算项目</t>
  </si>
  <si>
    <t>表6-4</t>
  </si>
  <si>
    <t>6-4-1</t>
  </si>
  <si>
    <t>6-4-2</t>
  </si>
  <si>
    <r>
      <rPr>
        <sz val="10"/>
        <rFont val="宋体"/>
        <charset val="134"/>
      </rPr>
      <t>表</t>
    </r>
    <r>
      <rPr>
        <sz val="10"/>
        <rFont val="Times New Roman"/>
        <charset val="0"/>
      </rPr>
      <t>6-4-1</t>
    </r>
  </si>
  <si>
    <t>初始额</t>
  </si>
  <si>
    <t>利息及汇率净损失</t>
  </si>
  <si>
    <r>
      <rPr>
        <sz val="10"/>
        <rFont val="宋体"/>
        <charset val="134"/>
      </rPr>
      <t>表</t>
    </r>
    <r>
      <rPr>
        <sz val="10"/>
        <rFont val="Times New Roman"/>
        <charset val="0"/>
      </rPr>
      <t>6-4-2</t>
    </r>
  </si>
  <si>
    <t>户名（或结算对象）</t>
  </si>
  <si>
    <t>款项内容</t>
  </si>
  <si>
    <r>
      <rPr>
        <sz val="10"/>
        <rFont val="宋体"/>
        <charset val="134"/>
      </rPr>
      <t>表</t>
    </r>
    <r>
      <rPr>
        <sz val="10"/>
        <rFont val="Times New Roman"/>
        <charset val="0"/>
      </rPr>
      <t>6-5</t>
    </r>
  </si>
  <si>
    <t>核算内容</t>
  </si>
  <si>
    <t>表6-6</t>
  </si>
  <si>
    <t>摊销期限</t>
  </si>
  <si>
    <t>剩余摊销年限</t>
  </si>
  <si>
    <r>
      <rPr>
        <sz val="10"/>
        <rFont val="宋体"/>
        <charset val="134"/>
      </rPr>
      <t>表</t>
    </r>
    <r>
      <rPr>
        <sz val="10"/>
        <rFont val="Times New Roman"/>
        <charset val="0"/>
      </rPr>
      <t>6-7</t>
    </r>
  </si>
  <si>
    <t>所得税率</t>
  </si>
  <si>
    <r>
      <rPr>
        <sz val="10"/>
        <rFont val="宋体"/>
        <charset val="134"/>
      </rPr>
      <t>表</t>
    </r>
    <r>
      <rPr>
        <sz val="10"/>
        <rFont val="Times New Roman"/>
        <charset val="0"/>
      </rPr>
      <t>6-8</t>
    </r>
  </si>
  <si>
    <t>应收账款账龄分析及评估</t>
  </si>
  <si>
    <r>
      <rPr>
        <sz val="10"/>
        <rFont val="宋体"/>
        <charset val="134"/>
      </rPr>
      <t>账龄</t>
    </r>
  </si>
  <si>
    <r>
      <rPr>
        <sz val="10"/>
        <rFont val="宋体"/>
        <charset val="134"/>
      </rPr>
      <t>账面价值</t>
    </r>
  </si>
  <si>
    <r>
      <rPr>
        <sz val="10"/>
        <rFont val="宋体"/>
        <charset val="134"/>
      </rPr>
      <t>坏账准备计提比例</t>
    </r>
  </si>
  <si>
    <r>
      <rPr>
        <sz val="10"/>
        <rFont val="宋体"/>
        <charset val="134"/>
      </rPr>
      <t>应提坏账准备</t>
    </r>
  </si>
  <si>
    <r>
      <rPr>
        <sz val="10"/>
        <rFont val="宋体"/>
        <charset val="134"/>
      </rPr>
      <t>评估确定的坏账损失率</t>
    </r>
  </si>
  <si>
    <r>
      <rPr>
        <sz val="10"/>
        <rFont val="宋体"/>
        <charset val="134"/>
      </rPr>
      <t>评估值</t>
    </r>
  </si>
  <si>
    <r>
      <rPr>
        <sz val="10"/>
        <rFont val="宋体"/>
        <charset val="134"/>
      </rPr>
      <t>合计</t>
    </r>
  </si>
  <si>
    <r>
      <rPr>
        <sz val="10"/>
        <rFont val="Times New Roman"/>
        <charset val="0"/>
      </rPr>
      <t>3</t>
    </r>
    <r>
      <rPr>
        <sz val="10"/>
        <rFont val="宋体"/>
        <charset val="134"/>
      </rPr>
      <t>年以上</t>
    </r>
  </si>
  <si>
    <t>其他应收款账龄分析及评估</t>
  </si>
  <si>
    <t>预付款项账龄分析及评估</t>
  </si>
</sst>
</file>

<file path=xl/styles.xml><?xml version="1.0" encoding="utf-8"?>
<styleSheet xmlns="http://schemas.openxmlformats.org/spreadsheetml/2006/main">
  <numFmts count="4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_-;\-* #,##0_-;_-* &quot;-&quot;_-;_-@_-"/>
    <numFmt numFmtId="177" formatCode="mmm/yyyy;_-\ &quot;N/A&quot;_-;_-\ &quot;-&quot;_-"/>
    <numFmt numFmtId="178" formatCode="_-#,##0%_-;\(#,##0%\);_-\ &quot;-&quot;_-"/>
    <numFmt numFmtId="179" formatCode="0_ "/>
    <numFmt numFmtId="180" formatCode="_(&quot;$&quot;* #,##0_);_(&quot;$&quot;* \(#,##0\);_(&quot;$&quot;* &quot;-&quot;??_);_(@_)"/>
    <numFmt numFmtId="181" formatCode="#,##0.00&quot;￥&quot;;\-#,##0.00&quot;￥&quot;"/>
    <numFmt numFmtId="182" formatCode="_(&quot;$&quot;* #,##0.00_);_(&quot;$&quot;* \(#,##0.00\);_(&quot;$&quot;* &quot;-&quot;??_);_(@_)"/>
    <numFmt numFmtId="183" formatCode="_(&quot;$&quot;* #,##0_);_(&quot;$&quot;* \(#,##0\);_(&quot;$&quot;* &quot;-&quot;_);_(@_)"/>
    <numFmt numFmtId="184" formatCode="0.000%"/>
    <numFmt numFmtId="185" formatCode="_(* #,##0.00_);_(* \(#,##0.00\);_(* &quot;-&quot;??_);_(@_)"/>
    <numFmt numFmtId="186" formatCode="_-#,##0.00_-;\(#,##0.00\);_-\ \ &quot;-&quot;_-;_-@_-"/>
    <numFmt numFmtId="187" formatCode="_-* #,##0.00_-;\-* #,##0.00_-;_-* &quot;-&quot;??_-;_-@_-"/>
    <numFmt numFmtId="188" formatCode="_([$€-2]* #,##0.00_);_([$€-2]* \(#,##0.00\);_([$€-2]* &quot;-&quot;??_)"/>
    <numFmt numFmtId="189" formatCode="#,##0.0"/>
    <numFmt numFmtId="190" formatCode="_-#,###.00,_-;\(#,###.00,\);_-\ \ &quot;-&quot;_-;_-@_-"/>
    <numFmt numFmtId="191" formatCode="#,##0.00;\(#,##0.00\)"/>
    <numFmt numFmtId="192" formatCode="&quot;\&quot;#,##0;[Red]&quot;\&quot;&quot;\&quot;&quot;\&quot;&quot;\&quot;&quot;\&quot;&quot;\&quot;&quot;\&quot;\-#,##0"/>
    <numFmt numFmtId="193" formatCode="_-* #,##0&quot;￥&quot;_-;\-* #,##0&quot;￥&quot;_-;_-* &quot;-&quot;&quot;￥&quot;_-;_-@_-"/>
    <numFmt numFmtId="194" formatCode="_-#,##0_-;\(#,##0\);_-\ \ &quot;-&quot;_-;_-@_-"/>
    <numFmt numFmtId="195" formatCode="_-* #,##0.00&quot;￥&quot;_-;\-* #,##0.00&quot;￥&quot;_-;_-* &quot;-&quot;??&quot;￥&quot;_-;_-@_-"/>
    <numFmt numFmtId="196" formatCode="mmm/dd/yyyy;_-\ &quot;N/A&quot;_-;_-\ &quot;-&quot;_-"/>
    <numFmt numFmtId="197" formatCode="_-#,###,_-;\(#,###,\);_-\ \ &quot;-&quot;_-;_-@_-"/>
    <numFmt numFmtId="198" formatCode="yy\.m\.d"/>
    <numFmt numFmtId="199" formatCode="_-#0&quot;.&quot;0,_-;\(#0&quot;.&quot;0,\);_-\ \ &quot;-&quot;_-;_-@_-"/>
    <numFmt numFmtId="200" formatCode="_-#0&quot;.&quot;0000_-;\(#0&quot;.&quot;0000\);_-\ \ &quot;-&quot;_-;_-@_-"/>
    <numFmt numFmtId="201" formatCode="_-* #,##0_-;\-* #,##0_-;_-* &quot;-&quot;??_-;_-@_-"/>
    <numFmt numFmtId="202" formatCode="yyyy&quot;年&quot;m&quot;月&quot;;@"/>
    <numFmt numFmtId="203" formatCode="#,##0\ &quot; &quot;;\(#,##0\)\ ;&quot;—&quot;&quot; &quot;&quot; &quot;&quot; &quot;&quot; &quot;"/>
    <numFmt numFmtId="204" formatCode="#,##0.00_ "/>
    <numFmt numFmtId="205" formatCode="0.00_ "/>
    <numFmt numFmtId="206" formatCode="#,##0.00&quot;￥&quot;;[Red]\-#,##0.00&quot;￥&quot;"/>
    <numFmt numFmtId="207" formatCode="0.0%"/>
    <numFmt numFmtId="208" formatCode="&quot;$&quot;#,##0;\-&quot;$&quot;#,##0"/>
    <numFmt numFmtId="209" formatCode="_(* #,##0_);_(* \(#,##0\);_(* &quot;-&quot;_);_(@_)"/>
    <numFmt numFmtId="210" formatCode="#,##0;\(#,##0\)"/>
    <numFmt numFmtId="211" formatCode="mmm\ dd\,\ yy"/>
    <numFmt numFmtId="212" formatCode="_(&quot;$&quot;* #,##0.0_);_(&quot;$&quot;* \(#,##0.0\);_(&quot;$&quot;* &quot;-&quot;??_);_(@_)"/>
    <numFmt numFmtId="213" formatCode="mm/dd/yy_)"/>
    <numFmt numFmtId="214" formatCode="0.00_);[Red]\(0.00\)"/>
    <numFmt numFmtId="215" formatCode="#,##0.00000000_ "/>
    <numFmt numFmtId="216" formatCode="[$-F800]dddd\,\ mmmm\ dd\,\ yyyy"/>
  </numFmts>
  <fonts count="91">
    <font>
      <sz val="12"/>
      <name val="Times New Roman"/>
      <charset val="0"/>
    </font>
    <font>
      <b/>
      <sz val="10"/>
      <name val="宋体"/>
      <charset val="134"/>
    </font>
    <font>
      <sz val="10"/>
      <name val="Times New Roman"/>
      <charset val="0"/>
    </font>
    <font>
      <b/>
      <sz val="10"/>
      <name val="Times New Roman"/>
      <charset val="0"/>
    </font>
    <font>
      <sz val="18"/>
      <name val="黑体"/>
      <charset val="134"/>
    </font>
    <font>
      <sz val="10"/>
      <name val="宋体"/>
      <charset val="134"/>
    </font>
    <font>
      <b/>
      <sz val="18"/>
      <name val="黑体"/>
      <charset val="134"/>
    </font>
    <font>
      <sz val="10"/>
      <color theme="0"/>
      <name val="Times New Roman"/>
      <charset val="0"/>
    </font>
    <font>
      <sz val="10"/>
      <color theme="0"/>
      <name val="宋体"/>
      <charset val="134"/>
    </font>
    <font>
      <u/>
      <sz val="10"/>
      <color indexed="12"/>
      <name val="Times New Roman"/>
      <charset val="0"/>
    </font>
    <font>
      <sz val="8"/>
      <name val="宋体"/>
      <charset val="134"/>
    </font>
    <font>
      <sz val="10"/>
      <color indexed="8"/>
      <name val="Times New Roman"/>
      <charset val="0"/>
    </font>
    <font>
      <b/>
      <sz val="12"/>
      <name val="Times New Roman"/>
      <charset val="0"/>
    </font>
    <font>
      <b/>
      <sz val="24"/>
      <name val="宋体"/>
      <charset val="0"/>
    </font>
    <font>
      <b/>
      <sz val="24"/>
      <name val="Times New Roman"/>
      <charset val="0"/>
    </font>
    <font>
      <b/>
      <sz val="12"/>
      <name val="宋体"/>
      <charset val="0"/>
    </font>
    <font>
      <sz val="10"/>
      <color indexed="8"/>
      <name val="宋体"/>
      <charset val="134"/>
    </font>
    <font>
      <u/>
      <sz val="10"/>
      <name val="Times New Roman"/>
      <charset val="0"/>
    </font>
    <font>
      <sz val="9"/>
      <name val="Arial Narrow"/>
      <charset val="0"/>
    </font>
    <font>
      <sz val="10"/>
      <name val="Arial Narrow"/>
      <charset val="0"/>
    </font>
    <font>
      <u/>
      <sz val="18"/>
      <color indexed="12"/>
      <name val="黑体"/>
      <charset val="134"/>
    </font>
    <font>
      <b/>
      <u/>
      <sz val="10"/>
      <name val="Times New Roman"/>
      <charset val="0"/>
    </font>
    <font>
      <sz val="18"/>
      <name val="Times New Roman"/>
      <charset val="0"/>
    </font>
    <font>
      <b/>
      <sz val="16"/>
      <name val="Times New Roman"/>
      <charset val="0"/>
    </font>
    <font>
      <b/>
      <sz val="16"/>
      <name val="宋体"/>
      <charset val="134"/>
    </font>
    <font>
      <u/>
      <sz val="10"/>
      <color indexed="12"/>
      <name val="宋体"/>
      <charset val="134"/>
    </font>
    <font>
      <u/>
      <sz val="10"/>
      <color rgb="FF800080"/>
      <name val="宋体"/>
      <charset val="134"/>
    </font>
    <font>
      <sz val="10"/>
      <name val="宋体"/>
      <charset val="0"/>
    </font>
    <font>
      <b/>
      <sz val="8"/>
      <color indexed="10"/>
      <name val="Times New Roman"/>
      <charset val="0"/>
    </font>
    <font>
      <sz val="8"/>
      <name val="Times New Roman"/>
      <charset val="0"/>
    </font>
    <font>
      <b/>
      <sz val="12"/>
      <color indexed="61"/>
      <name val="Times New Roman"/>
      <charset val="0"/>
    </font>
    <font>
      <b/>
      <sz val="18"/>
      <color indexed="14"/>
      <name val="宋体"/>
      <charset val="134"/>
    </font>
    <font>
      <sz val="10"/>
      <color theme="1"/>
      <name val="宋体"/>
      <charset val="134"/>
      <scheme val="minor"/>
    </font>
    <font>
      <sz val="10"/>
      <color rgb="FF3F3F76"/>
      <name val="宋体"/>
      <charset val="134"/>
      <scheme val="minor"/>
    </font>
    <font>
      <sz val="10"/>
      <color indexed="8"/>
      <name val="MS Sans Serif"/>
      <charset val="0"/>
    </font>
    <font>
      <sz val="10"/>
      <color rgb="FF9C0006"/>
      <name val="宋体"/>
      <charset val="134"/>
      <scheme val="minor"/>
    </font>
    <font>
      <sz val="10"/>
      <color theme="0"/>
      <name val="宋体"/>
      <charset val="134"/>
      <scheme val="minor"/>
    </font>
    <font>
      <u/>
      <sz val="12"/>
      <color indexed="12"/>
      <name val="宋体"/>
      <charset val="134"/>
    </font>
    <font>
      <u/>
      <sz val="12"/>
      <color indexed="36"/>
      <name val="宋体"/>
      <charset val="134"/>
    </font>
    <font>
      <sz val="10"/>
      <name val="Arial"/>
      <charset val="0"/>
    </font>
    <font>
      <sz val="10"/>
      <color indexed="16"/>
      <name val="MS Serif"/>
      <charset val="0"/>
    </font>
    <font>
      <b/>
      <sz val="11"/>
      <color indexed="62"/>
      <name val="宋体"/>
      <charset val="134"/>
    </font>
    <font>
      <sz val="10"/>
      <color rgb="FFFF0000"/>
      <name val="宋体"/>
      <charset val="134"/>
      <scheme val="minor"/>
    </font>
    <font>
      <b/>
      <sz val="18"/>
      <color indexed="62"/>
      <name val="宋体"/>
      <charset val="134"/>
    </font>
    <font>
      <i/>
      <sz val="10"/>
      <color rgb="FF7F7F7F"/>
      <name val="宋体"/>
      <charset val="134"/>
      <scheme val="minor"/>
    </font>
    <font>
      <b/>
      <sz val="15"/>
      <color indexed="62"/>
      <name val="宋体"/>
      <charset val="134"/>
    </font>
    <font>
      <b/>
      <sz val="13"/>
      <color indexed="62"/>
      <name val="宋体"/>
      <charset val="134"/>
      <scheme val="minor"/>
    </font>
    <font>
      <sz val="12"/>
      <name val="???"/>
      <charset val="0"/>
    </font>
    <font>
      <b/>
      <sz val="10"/>
      <color rgb="FF3F3F3F"/>
      <name val="宋体"/>
      <charset val="134"/>
      <scheme val="minor"/>
    </font>
    <font>
      <sz val="12"/>
      <name val="宋体"/>
      <charset val="134"/>
    </font>
    <font>
      <b/>
      <sz val="10"/>
      <color rgb="FFFA7D00"/>
      <name val="宋体"/>
      <charset val="134"/>
      <scheme val="minor"/>
    </font>
    <font>
      <b/>
      <sz val="10"/>
      <color theme="0"/>
      <name val="宋体"/>
      <charset val="134"/>
      <scheme val="minor"/>
    </font>
    <font>
      <sz val="10"/>
      <color rgb="FFFA7D00"/>
      <name val="宋体"/>
      <charset val="134"/>
      <scheme val="minor"/>
    </font>
    <font>
      <b/>
      <sz val="10"/>
      <color theme="1"/>
      <name val="宋体"/>
      <charset val="134"/>
      <scheme val="minor"/>
    </font>
    <font>
      <sz val="10"/>
      <color rgb="FF006100"/>
      <name val="宋体"/>
      <charset val="134"/>
      <scheme val="minor"/>
    </font>
    <font>
      <sz val="10"/>
      <color rgb="FF9C6500"/>
      <name val="宋体"/>
      <charset val="134"/>
      <scheme val="minor"/>
    </font>
    <font>
      <sz val="10"/>
      <name val="MS Sans Serif"/>
      <charset val="0"/>
    </font>
    <font>
      <sz val="11"/>
      <color theme="1"/>
      <name val="宋体"/>
      <charset val="134"/>
      <scheme val="minor"/>
    </font>
    <font>
      <sz val="10"/>
      <color indexed="9"/>
      <name val="宋体"/>
      <charset val="134"/>
    </font>
    <font>
      <sz val="11"/>
      <color theme="0"/>
      <name val="宋体"/>
      <charset val="134"/>
      <scheme val="minor"/>
    </font>
    <font>
      <sz val="11"/>
      <name val="ＭＳ Ｐゴシック"/>
      <charset val="134"/>
    </font>
    <font>
      <sz val="8"/>
      <name val="Arial"/>
      <charset val="0"/>
    </font>
    <font>
      <u val="singleAccounting"/>
      <vertAlign val="subscript"/>
      <sz val="10"/>
      <name val="Times New Roman"/>
      <charset val="0"/>
    </font>
    <font>
      <sz val="11"/>
      <name val="蹈框"/>
      <charset val="134"/>
    </font>
    <font>
      <i/>
      <sz val="9"/>
      <name val="Times New Roman"/>
      <charset val="0"/>
    </font>
    <font>
      <b/>
      <sz val="10"/>
      <name val="Helv"/>
      <charset val="0"/>
    </font>
    <font>
      <b/>
      <sz val="10"/>
      <name val="MS Sans Serif"/>
      <charset val="0"/>
    </font>
    <font>
      <i/>
      <sz val="12"/>
      <name val="Times New Roman"/>
      <charset val="0"/>
    </font>
    <font>
      <b/>
      <sz val="11"/>
      <name val="Helv"/>
      <charset val="0"/>
    </font>
    <font>
      <b/>
      <sz val="8"/>
      <name val="Arial"/>
      <charset val="0"/>
    </font>
    <font>
      <sz val="10"/>
      <name val="MS Serif"/>
      <charset val="0"/>
    </font>
    <font>
      <sz val="10"/>
      <name val="Courier"/>
      <charset val="0"/>
    </font>
    <font>
      <sz val="20"/>
      <name val="Letter Gothic (W1)"/>
      <charset val="0"/>
    </font>
    <font>
      <sz val="11"/>
      <name val="Times New Roman"/>
      <charset val="0"/>
    </font>
    <font>
      <b/>
      <sz val="12"/>
      <name val="Helv"/>
      <charset val="0"/>
    </font>
    <font>
      <b/>
      <sz val="12"/>
      <name val="Arial"/>
      <charset val="0"/>
    </font>
    <font>
      <b/>
      <sz val="13"/>
      <name val="Times New Roman"/>
      <charset val="0"/>
    </font>
    <font>
      <b/>
      <i/>
      <sz val="12"/>
      <name val="Times New Roman"/>
      <charset val="0"/>
    </font>
    <font>
      <sz val="7"/>
      <name val="Small Fonts"/>
      <charset val="0"/>
    </font>
    <font>
      <sz val="10"/>
      <name val="Tms Rmn"/>
      <charset val="0"/>
    </font>
    <font>
      <b/>
      <sz val="14"/>
      <color indexed="9"/>
      <name val="Times New Roman"/>
      <charset val="0"/>
    </font>
    <font>
      <b/>
      <sz val="12"/>
      <name val="MS Sans Serif"/>
      <charset val="0"/>
    </font>
    <font>
      <sz val="12"/>
      <name val="MS Sans Serif"/>
      <charset val="0"/>
    </font>
    <font>
      <b/>
      <sz val="8"/>
      <color indexed="8"/>
      <name val="Helv"/>
      <charset val="0"/>
    </font>
    <font>
      <sz val="12"/>
      <name val="바탕체"/>
      <charset val="134"/>
    </font>
    <font>
      <vertAlign val="superscript"/>
      <sz val="10"/>
      <name val="Times New Roman"/>
      <charset val="0"/>
    </font>
    <font>
      <b/>
      <sz val="9"/>
      <name val="宋体"/>
      <charset val="134"/>
    </font>
    <font>
      <b/>
      <sz val="9"/>
      <name val="Tahoma"/>
      <charset val="134"/>
    </font>
    <font>
      <sz val="9"/>
      <name val="Times New Roman"/>
      <charset val="0"/>
    </font>
    <font>
      <sz val="9"/>
      <name val="Tahoma"/>
      <charset val="134"/>
    </font>
    <font>
      <sz val="9"/>
      <name val="宋体"/>
      <charset val="134"/>
    </font>
  </fonts>
  <fills count="38">
    <fill>
      <patternFill patternType="none"/>
    </fill>
    <fill>
      <patternFill patternType="gray125"/>
    </fill>
    <fill>
      <patternFill patternType="solid">
        <fgColor indexed="47"/>
        <bgColor indexed="64"/>
      </patternFill>
    </fill>
    <fill>
      <patternFill patternType="solid">
        <fgColor indexed="41"/>
        <bgColor indexed="64"/>
      </patternFill>
    </fill>
    <fill>
      <patternFill patternType="solid">
        <fgColor indexed="45"/>
        <bgColor indexed="64"/>
      </patternFill>
    </fill>
    <fill>
      <patternFill patternType="solid">
        <fgColor theme="0"/>
        <bgColor indexed="64"/>
      </patternFill>
    </fill>
    <fill>
      <patternFill patternType="solid">
        <fgColor rgb="FFFFFF00"/>
        <bgColor indexed="64"/>
      </patternFill>
    </fill>
    <fill>
      <patternFill patternType="solid">
        <fgColor rgb="FFCCFFFF"/>
        <bgColor indexed="64"/>
      </patternFill>
    </fill>
    <fill>
      <patternFill patternType="solid">
        <fgColor theme="9" tint="0.599963377788629"/>
        <bgColor indexed="64"/>
      </patternFill>
    </fill>
    <fill>
      <patternFill patternType="solid">
        <fgColor indexed="43"/>
        <bgColor indexed="64"/>
      </patternFill>
    </fill>
    <fill>
      <patternFill patternType="solid">
        <fgColor indexed="9"/>
        <bgColor indexed="64"/>
      </patternFill>
    </fill>
    <fill>
      <patternFill patternType="solid">
        <fgColor indexed="27"/>
        <bgColor indexed="64"/>
      </patternFill>
    </fill>
    <fill>
      <patternFill patternType="solid">
        <fgColor indexed="22"/>
        <bgColor indexed="64"/>
      </patternFill>
    </fill>
    <fill>
      <patternFill patternType="solid">
        <fgColor indexed="26"/>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indexed="49"/>
        <bgColor indexed="64"/>
      </patternFill>
    </fill>
    <fill>
      <patternFill patternType="solid">
        <fgColor rgb="FFA5A5A5"/>
        <bgColor indexed="64"/>
      </patternFill>
    </fill>
    <fill>
      <patternFill patternType="solid">
        <fgColor theme="5"/>
        <bgColor indexed="64"/>
      </patternFill>
    </fill>
    <fill>
      <patternFill patternType="solid">
        <fgColor theme="9" tint="0.799981688894314"/>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indexed="54"/>
        <bgColor indexed="64"/>
      </patternFill>
    </fill>
    <fill>
      <patternFill patternType="solid">
        <fgColor theme="7" tint="0.799981688894314"/>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
      <patternFill patternType="solid">
        <fgColor indexed="13"/>
        <bgColor indexed="64"/>
      </patternFill>
    </fill>
    <fill>
      <patternFill patternType="solid">
        <fgColor indexed="15"/>
        <bgColor indexed="64"/>
      </patternFill>
    </fill>
    <fill>
      <patternFill patternType="solid">
        <fgColor indexed="31"/>
        <bgColor indexed="64"/>
      </patternFill>
    </fill>
    <fill>
      <patternFill patternType="solid">
        <fgColor indexed="12"/>
        <bgColor indexed="64"/>
      </patternFill>
    </fill>
  </fills>
  <borders count="29">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thin">
        <color auto="1"/>
      </bottom>
      <diagonal/>
    </border>
    <border>
      <left/>
      <right style="thin">
        <color auto="1"/>
      </right>
      <top/>
      <bottom/>
      <diagonal/>
    </border>
    <border>
      <left style="thin">
        <color auto="1"/>
      </left>
      <right style="double">
        <color auto="1"/>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thick">
        <color indexed="49"/>
      </bottom>
      <diagonal/>
    </border>
    <border>
      <left/>
      <right/>
      <top/>
      <bottom style="thick">
        <color theme="4" tint="0.499984740745262"/>
      </bottom>
      <diagonal/>
    </border>
    <border>
      <left/>
      <right/>
      <top/>
      <bottom style="medium">
        <color indexed="49"/>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indexed="49"/>
      </top>
      <bottom style="double">
        <color indexed="49"/>
      </bottom>
      <diagonal/>
    </border>
    <border>
      <left/>
      <right/>
      <top/>
      <bottom style="medium">
        <color auto="1"/>
      </bottom>
      <diagonal/>
    </border>
    <border>
      <left/>
      <right/>
      <top style="medium">
        <color auto="1"/>
      </top>
      <bottom style="medium">
        <color auto="1"/>
      </bottom>
      <diagonal/>
    </border>
  </borders>
  <cellStyleXfs count="194">
    <xf numFmtId="0" fontId="0" fillId="0" borderId="0" applyNumberFormat="0" applyFill="0" applyBorder="0" applyAlignment="0" applyProtection="0"/>
    <xf numFmtId="42" fontId="0" fillId="0" borderId="0" applyFont="0" applyFill="0" applyBorder="0" applyAlignment="0" applyProtection="0"/>
    <xf numFmtId="0" fontId="32" fillId="13" borderId="0" applyNumberFormat="0" applyBorder="0" applyAlignment="0" applyProtection="0">
      <alignment vertical="center"/>
    </xf>
    <xf numFmtId="0" fontId="33" fillId="14" borderId="18" applyNumberFormat="0" applyAlignment="0" applyProtection="0">
      <alignment vertical="center"/>
    </xf>
    <xf numFmtId="44" fontId="0" fillId="0" borderId="0" applyFont="0" applyFill="0" applyBorder="0" applyAlignment="0" applyProtection="0"/>
    <xf numFmtId="0" fontId="34" fillId="0" borderId="0"/>
    <xf numFmtId="0" fontId="29" fillId="0" borderId="0">
      <alignment horizontal="center" wrapText="1"/>
      <protection locked="0"/>
    </xf>
    <xf numFmtId="41" fontId="0" fillId="0" borderId="0" applyFont="0" applyFill="0" applyBorder="0" applyAlignment="0" applyProtection="0"/>
    <xf numFmtId="0" fontId="32" fillId="9" borderId="0" applyNumberFormat="0" applyBorder="0" applyAlignment="0" applyProtection="0">
      <alignment vertical="center"/>
    </xf>
    <xf numFmtId="0" fontId="35" fillId="15" borderId="0" applyNumberFormat="0" applyBorder="0" applyAlignment="0" applyProtection="0">
      <alignment vertical="center"/>
    </xf>
    <xf numFmtId="43" fontId="0" fillId="0" borderId="0" applyFont="0" applyFill="0" applyBorder="0" applyAlignment="0" applyProtection="0"/>
    <xf numFmtId="0" fontId="36" fillId="9" borderId="0" applyNumberFormat="0" applyBorder="0" applyAlignment="0" applyProtection="0">
      <alignment vertical="center"/>
    </xf>
    <xf numFmtId="0" fontId="37" fillId="0" borderId="0" applyNumberFormat="0" applyFill="0" applyBorder="0" applyAlignment="0" applyProtection="0">
      <alignment vertical="top"/>
      <protection locked="0"/>
    </xf>
    <xf numFmtId="9" fontId="0" fillId="0" borderId="0" applyFont="0" applyFill="0" applyBorder="0" applyAlignment="0" applyProtection="0"/>
    <xf numFmtId="0" fontId="38" fillId="0" borderId="0" applyNumberFormat="0" applyFill="0" applyBorder="0" applyAlignment="0" applyProtection="0">
      <alignment vertical="top"/>
      <protection locked="0"/>
    </xf>
    <xf numFmtId="176" fontId="39" fillId="0" borderId="0" applyFont="0" applyFill="0" applyBorder="0" applyAlignment="0" applyProtection="0"/>
    <xf numFmtId="0" fontId="0" fillId="16" borderId="19" applyNumberFormat="0" applyFont="0" applyAlignment="0" applyProtection="0">
      <alignment vertical="center"/>
    </xf>
    <xf numFmtId="0" fontId="36" fillId="17" borderId="0" applyNumberFormat="0" applyBorder="0" applyAlignment="0" applyProtection="0">
      <alignment vertical="center"/>
    </xf>
    <xf numFmtId="0" fontId="40" fillId="0" borderId="0" applyNumberFormat="0" applyAlignment="0">
      <alignment horizontal="left"/>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0" fillId="0" borderId="0"/>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20" applyNumberFormat="0" applyFill="0" applyAlignment="0" applyProtection="0">
      <alignment vertical="center"/>
    </xf>
    <xf numFmtId="0" fontId="39" fillId="0" borderId="0"/>
    <xf numFmtId="0" fontId="46" fillId="0" borderId="21" applyNumberFormat="0" applyFill="0" applyAlignment="0" applyProtection="0">
      <alignment vertical="center"/>
    </xf>
    <xf numFmtId="0" fontId="39" fillId="0" borderId="0">
      <protection locked="0"/>
    </xf>
    <xf numFmtId="0" fontId="36" fillId="18" borderId="0" applyNumberFormat="0" applyBorder="0" applyAlignment="0" applyProtection="0">
      <alignment vertical="center"/>
    </xf>
    <xf numFmtId="0" fontId="41" fillId="0" borderId="22" applyNumberFormat="0" applyFill="0" applyAlignment="0" applyProtection="0">
      <alignment vertical="center"/>
    </xf>
    <xf numFmtId="0" fontId="47" fillId="0" borderId="0"/>
    <xf numFmtId="0" fontId="36" fillId="12" borderId="0" applyNumberFormat="0" applyBorder="0" applyAlignment="0" applyProtection="0">
      <alignment vertical="center"/>
    </xf>
    <xf numFmtId="0" fontId="48" fillId="10" borderId="23" applyNumberFormat="0" applyAlignment="0" applyProtection="0">
      <alignment vertical="center"/>
    </xf>
    <xf numFmtId="180" fontId="49" fillId="0" borderId="0" applyFont="0" applyFill="0" applyBorder="0" applyAlignment="0" applyProtection="0"/>
    <xf numFmtId="49" fontId="2" fillId="0" borderId="0" applyProtection="0">
      <alignment horizontal="left"/>
    </xf>
    <xf numFmtId="0" fontId="39" fillId="0" borderId="0">
      <protection locked="0"/>
    </xf>
    <xf numFmtId="0" fontId="50" fillId="10" borderId="18" applyNumberFormat="0" applyAlignment="0" applyProtection="0">
      <alignment vertical="center"/>
    </xf>
    <xf numFmtId="0" fontId="51" fillId="19" borderId="24" applyNumberFormat="0" applyAlignment="0" applyProtection="0">
      <alignment vertical="center"/>
    </xf>
    <xf numFmtId="0" fontId="36" fillId="20" borderId="0" applyNumberFormat="0" applyBorder="0" applyAlignment="0" applyProtection="0">
      <alignment vertical="center"/>
    </xf>
    <xf numFmtId="0" fontId="39" fillId="0" borderId="0">
      <protection locked="0"/>
    </xf>
    <xf numFmtId="0" fontId="32" fillId="21" borderId="0" applyNumberFormat="0" applyBorder="0" applyAlignment="0" applyProtection="0">
      <alignment vertical="center"/>
    </xf>
    <xf numFmtId="0" fontId="52" fillId="0" borderId="25" applyNumberFormat="0" applyFill="0" applyAlignment="0" applyProtection="0">
      <alignment vertical="center"/>
    </xf>
    <xf numFmtId="0" fontId="53" fillId="0" borderId="26" applyNumberFormat="0" applyFill="0" applyAlignment="0" applyProtection="0">
      <alignment vertical="center"/>
    </xf>
    <xf numFmtId="0" fontId="54" fillId="22" borderId="0" applyNumberFormat="0" applyBorder="0" applyAlignment="0" applyProtection="0">
      <alignment vertical="center"/>
    </xf>
    <xf numFmtId="0" fontId="55" fillId="23" borderId="0" applyNumberFormat="0" applyBorder="0" applyAlignment="0" applyProtection="0">
      <alignment vertical="center"/>
    </xf>
    <xf numFmtId="0" fontId="32" fillId="24" borderId="0" applyNumberFormat="0" applyBorder="0" applyAlignment="0" applyProtection="0">
      <alignment vertical="center"/>
    </xf>
    <xf numFmtId="0" fontId="36" fillId="18"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9" fillId="0" borderId="0"/>
    <xf numFmtId="0" fontId="32" fillId="2" borderId="0" applyNumberFormat="0" applyBorder="0" applyAlignment="0" applyProtection="0">
      <alignment vertical="center"/>
    </xf>
    <xf numFmtId="0" fontId="32" fillId="25" borderId="0" applyNumberFormat="0" applyBorder="0" applyAlignment="0" applyProtection="0">
      <alignment vertical="center"/>
    </xf>
    <xf numFmtId="0" fontId="36" fillId="26" borderId="0" applyNumberFormat="0" applyBorder="0" applyAlignment="0" applyProtection="0">
      <alignment vertical="center"/>
    </xf>
    <xf numFmtId="0" fontId="36" fillId="27" borderId="0" applyNumberFormat="0" applyBorder="0" applyAlignment="0" applyProtection="0">
      <alignment vertical="center"/>
    </xf>
    <xf numFmtId="0" fontId="56" fillId="0" borderId="0" applyNumberFormat="0" applyFont="0" applyFill="0" applyBorder="0" applyAlignment="0" applyProtection="0">
      <alignment horizontal="left"/>
    </xf>
    <xf numFmtId="0" fontId="57" fillId="28" borderId="0" applyNumberFormat="0" applyBorder="0" applyAlignment="0" applyProtection="0">
      <alignment vertical="center"/>
    </xf>
    <xf numFmtId="0" fontId="16" fillId="10" borderId="0" applyNumberFormat="0" applyBorder="0" applyAlignment="0" applyProtection="0">
      <alignment vertical="center"/>
    </xf>
    <xf numFmtId="0" fontId="32" fillId="12" borderId="0" applyNumberFormat="0" applyBorder="0" applyAlignment="0" applyProtection="0">
      <alignment vertical="center"/>
    </xf>
    <xf numFmtId="0" fontId="36" fillId="29" borderId="0" applyNumberFormat="0" applyBorder="0" applyAlignment="0" applyProtection="0">
      <alignment vertical="center"/>
    </xf>
    <xf numFmtId="0" fontId="32" fillId="30" borderId="0" applyNumberFormat="0" applyBorder="0" applyAlignment="0" applyProtection="0">
      <alignment vertical="center"/>
    </xf>
    <xf numFmtId="0" fontId="36" fillId="31" borderId="0" applyNumberFormat="0" applyBorder="0" applyAlignment="0" applyProtection="0">
      <alignment vertical="center"/>
    </xf>
    <xf numFmtId="0" fontId="36" fillId="32" borderId="0" applyNumberFormat="0" applyBorder="0" applyAlignment="0" applyProtection="0">
      <alignment vertical="center"/>
    </xf>
    <xf numFmtId="0" fontId="0" fillId="0" borderId="0"/>
    <xf numFmtId="185" fontId="0" fillId="0" borderId="0" applyFont="0" applyFill="0" applyBorder="0" applyAlignment="0" applyProtection="0"/>
    <xf numFmtId="0" fontId="32" fillId="2" borderId="0" applyNumberFormat="0" applyBorder="0" applyAlignment="0" applyProtection="0">
      <alignment vertical="center"/>
    </xf>
    <xf numFmtId="0" fontId="58" fillId="2" borderId="0" applyNumberFormat="0" applyBorder="0" applyAlignment="0" applyProtection="0">
      <alignment vertical="center"/>
    </xf>
    <xf numFmtId="0" fontId="59" fillId="33" borderId="0" applyNumberFormat="0" applyBorder="0" applyAlignment="0" applyProtection="0">
      <alignment vertical="center"/>
    </xf>
    <xf numFmtId="0" fontId="39" fillId="0" borderId="0">
      <protection locked="0"/>
    </xf>
    <xf numFmtId="0" fontId="39" fillId="0" borderId="0">
      <protection locked="0"/>
    </xf>
    <xf numFmtId="0" fontId="39" fillId="0" borderId="0">
      <protection locked="0"/>
    </xf>
    <xf numFmtId="0" fontId="60" fillId="0" borderId="0" applyFont="0" applyFill="0" applyBorder="0" applyAlignment="0" applyProtection="0"/>
    <xf numFmtId="0" fontId="60" fillId="0" borderId="0" applyFont="0" applyFill="0" applyBorder="0" applyAlignment="0" applyProtection="0"/>
    <xf numFmtId="0" fontId="0" fillId="0" borderId="0"/>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190" fontId="2" fillId="0" borderId="0" applyFill="0" applyBorder="0" applyProtection="0">
      <alignment horizontal="right"/>
    </xf>
    <xf numFmtId="0" fontId="39" fillId="0" borderId="0">
      <protection locked="0"/>
    </xf>
    <xf numFmtId="0" fontId="39" fillId="0" borderId="0">
      <protection locked="0"/>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61" fillId="34" borderId="1"/>
    <xf numFmtId="0" fontId="39" fillId="0" borderId="0"/>
    <xf numFmtId="0" fontId="39" fillId="0" borderId="0"/>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xf numFmtId="194" fontId="2" fillId="0" borderId="0" applyFill="0" applyBorder="0" applyProtection="0">
      <alignment horizontal="right"/>
    </xf>
    <xf numFmtId="186" fontId="2" fillId="0" borderId="0" applyFill="0" applyBorder="0" applyProtection="0">
      <alignment horizontal="right"/>
    </xf>
    <xf numFmtId="196" fontId="62" fillId="0" borderId="0" applyFill="0" applyBorder="0" applyProtection="0">
      <alignment horizontal="center"/>
    </xf>
    <xf numFmtId="177" fontId="62" fillId="0" borderId="0" applyFill="0" applyBorder="0" applyProtection="0">
      <alignment horizontal="center"/>
    </xf>
    <xf numFmtId="197" fontId="2" fillId="0" borderId="0" applyFill="0" applyBorder="0" applyProtection="0">
      <alignment horizontal="right"/>
    </xf>
    <xf numFmtId="14" fontId="29" fillId="0" borderId="0">
      <alignment horizontal="center" wrapText="1"/>
      <protection locked="0"/>
    </xf>
    <xf numFmtId="0" fontId="63" fillId="0" borderId="0"/>
    <xf numFmtId="178" fontId="64" fillId="0" borderId="0" applyFill="0" applyBorder="0" applyProtection="0">
      <alignment horizontal="right"/>
    </xf>
    <xf numFmtId="199" fontId="2" fillId="0" borderId="0" applyFill="0" applyBorder="0" applyProtection="0">
      <alignment horizontal="right"/>
    </xf>
    <xf numFmtId="200" fontId="2" fillId="0" borderId="0" applyFill="0" applyBorder="0" applyProtection="0">
      <alignment horizontal="right"/>
    </xf>
    <xf numFmtId="201" fontId="0" fillId="0" borderId="0" applyFill="0" applyBorder="0" applyAlignment="0"/>
    <xf numFmtId="0" fontId="65" fillId="0" borderId="0"/>
    <xf numFmtId="192" fontId="39" fillId="0" borderId="0"/>
    <xf numFmtId="0" fontId="66" fillId="0" borderId="0" applyNumberFormat="0" applyFill="0" applyBorder="0" applyAlignment="0" applyProtection="0"/>
    <xf numFmtId="0" fontId="0" fillId="0" borderId="0" applyFont="0" applyFill="0">
      <alignment horizontal="fill"/>
    </xf>
    <xf numFmtId="0" fontId="67" fillId="0" borderId="0" applyFill="0" applyBorder="0">
      <alignment horizontal="right"/>
    </xf>
    <xf numFmtId="0" fontId="0" fillId="0" borderId="0" applyFill="0" applyBorder="0">
      <alignment horizontal="right"/>
    </xf>
    <xf numFmtId="0" fontId="68" fillId="0" borderId="27"/>
    <xf numFmtId="0" fontId="69" fillId="0" borderId="3">
      <alignment horizontal="center"/>
    </xf>
    <xf numFmtId="38" fontId="61" fillId="12" borderId="0" applyBorder="0" applyAlignment="0" applyProtection="0"/>
    <xf numFmtId="192" fontId="39" fillId="0" borderId="0"/>
    <xf numFmtId="192" fontId="39" fillId="0" borderId="0"/>
    <xf numFmtId="184" fontId="49" fillId="0" borderId="0" applyFont="0" applyFill="0" applyBorder="0" applyAlignment="0" applyProtection="0"/>
    <xf numFmtId="192" fontId="39" fillId="0" borderId="0"/>
    <xf numFmtId="192" fontId="39" fillId="0" borderId="0"/>
    <xf numFmtId="192" fontId="39" fillId="0" borderId="0"/>
    <xf numFmtId="192" fontId="39" fillId="0" borderId="0"/>
    <xf numFmtId="192" fontId="39" fillId="0" borderId="0"/>
    <xf numFmtId="41" fontId="39" fillId="0" borderId="0" applyFont="0" applyFill="0" applyBorder="0" applyAlignment="0" applyProtection="0"/>
    <xf numFmtId="187" fontId="2" fillId="0" borderId="0" applyFont="0" applyFill="0" applyBorder="0" applyAlignment="0" applyProtection="0"/>
    <xf numFmtId="189" fontId="2" fillId="0" borderId="0"/>
    <xf numFmtId="0" fontId="70" fillId="0" borderId="0" applyNumberFormat="0" applyAlignment="0">
      <alignment horizontal="left"/>
    </xf>
    <xf numFmtId="0" fontId="71" fillId="0" borderId="0" applyNumberFormat="0" applyAlignment="0"/>
    <xf numFmtId="183" fontId="72" fillId="0" borderId="0" applyFont="0" applyFill="0" applyBorder="0" applyAlignment="0" applyProtection="0"/>
    <xf numFmtId="207" fontId="49" fillId="0" borderId="0" applyFont="0" applyFill="0" applyBorder="0" applyAlignment="0" applyProtection="0"/>
    <xf numFmtId="182" fontId="72" fillId="0" borderId="0" applyFont="0" applyFill="0" applyBorder="0" applyAlignment="0" applyProtection="0"/>
    <xf numFmtId="15" fontId="56" fillId="0" borderId="0"/>
    <xf numFmtId="188" fontId="2" fillId="0" borderId="0" applyFont="0" applyFill="0" applyBorder="0" applyAlignment="0" applyProtection="0"/>
    <xf numFmtId="0" fontId="49" fillId="0" borderId="0"/>
    <xf numFmtId="0" fontId="39" fillId="0" borderId="0">
      <protection locked="0"/>
    </xf>
    <xf numFmtId="39" fontId="49" fillId="0" borderId="0"/>
    <xf numFmtId="203" fontId="73" fillId="0" borderId="0">
      <alignment horizontal="right"/>
    </xf>
    <xf numFmtId="0" fontId="39" fillId="0" borderId="0"/>
    <xf numFmtId="0" fontId="74" fillId="0" borderId="0">
      <alignment horizontal="left"/>
    </xf>
    <xf numFmtId="43" fontId="2" fillId="0" borderId="0" applyFont="0" applyFill="0" applyBorder="0" applyAlignment="0" applyProtection="0"/>
    <xf numFmtId="0" fontId="75" fillId="0" borderId="28" applyNumberFormat="0" applyAlignment="0" applyProtection="0">
      <alignment horizontal="left" vertical="center"/>
    </xf>
    <xf numFmtId="0" fontId="49" fillId="0" borderId="0"/>
    <xf numFmtId="0" fontId="75" fillId="0" borderId="6">
      <alignment horizontal="left" vertical="center"/>
    </xf>
    <xf numFmtId="10" fontId="61" fillId="10" borderId="1" applyBorder="0" applyAlignment="0" applyProtection="0"/>
    <xf numFmtId="181" fontId="49" fillId="35" borderId="0"/>
    <xf numFmtId="0" fontId="67" fillId="36" borderId="0" applyNumberFormat="0" applyFont="0" applyBorder="0" applyAlignment="0" applyProtection="0">
      <alignment horizontal="right"/>
    </xf>
    <xf numFmtId="38" fontId="22" fillId="0" borderId="0"/>
    <xf numFmtId="38" fontId="76" fillId="0" borderId="0"/>
    <xf numFmtId="38" fontId="77" fillId="0" borderId="0"/>
    <xf numFmtId="38" fontId="67" fillId="0" borderId="0"/>
    <xf numFmtId="0" fontId="73" fillId="0" borderId="0"/>
    <xf numFmtId="0" fontId="73" fillId="0" borderId="0"/>
    <xf numFmtId="181" fontId="49" fillId="37" borderId="0"/>
    <xf numFmtId="195" fontId="49" fillId="0" borderId="0" applyFont="0" applyFill="0" applyBorder="0" applyAlignment="0" applyProtection="0"/>
    <xf numFmtId="193" fontId="49" fillId="0" borderId="0" applyFont="0" applyFill="0" applyBorder="0" applyAlignment="0" applyProtection="0"/>
    <xf numFmtId="0" fontId="2" fillId="0" borderId="0"/>
    <xf numFmtId="37" fontId="78" fillId="0" borderId="0"/>
    <xf numFmtId="0" fontId="2" fillId="0" borderId="0"/>
    <xf numFmtId="0" fontId="2" fillId="0" borderId="0"/>
    <xf numFmtId="0" fontId="60" fillId="0" borderId="0" applyFont="0" applyFill="0" applyBorder="0" applyAlignment="0" applyProtection="0"/>
    <xf numFmtId="187" fontId="39" fillId="0" borderId="0" applyFont="0" applyFill="0" applyBorder="0" applyAlignment="0" applyProtection="0"/>
    <xf numFmtId="10" fontId="39" fillId="0" borderId="0" applyFont="0" applyFill="0" applyBorder="0" applyAlignment="0" applyProtection="0"/>
    <xf numFmtId="9" fontId="2" fillId="0" borderId="0" applyFont="0" applyFill="0" applyBorder="0" applyAlignment="0" applyProtection="0"/>
    <xf numFmtId="0" fontId="61" fillId="12" borderId="1"/>
    <xf numFmtId="0" fontId="0" fillId="0" borderId="0"/>
    <xf numFmtId="208" fontId="79" fillId="0" borderId="0"/>
    <xf numFmtId="206" fontId="49" fillId="0" borderId="0" applyFill="0" applyBorder="0" applyAlignment="0" applyProtection="0">
      <alignment horizontal="left"/>
    </xf>
    <xf numFmtId="0" fontId="66" fillId="0" borderId="0" applyNumberFormat="0" applyFill="0" applyBorder="0" applyAlignment="0" applyProtection="0"/>
    <xf numFmtId="0" fontId="80" fillId="27" borderId="0" applyNumberFormat="0"/>
    <xf numFmtId="0" fontId="81" fillId="0" borderId="1">
      <alignment horizontal="center"/>
    </xf>
    <xf numFmtId="0" fontId="81" fillId="0" borderId="0">
      <alignment horizontal="center" vertical="center"/>
    </xf>
    <xf numFmtId="0" fontId="82" fillId="0" borderId="0" applyNumberFormat="0" applyFill="0">
      <alignment horizontal="left" vertical="center"/>
    </xf>
    <xf numFmtId="0" fontId="68" fillId="0" borderId="0"/>
    <xf numFmtId="40" fontId="83" fillId="0" borderId="0" applyBorder="0">
      <alignment horizontal="right"/>
    </xf>
    <xf numFmtId="0" fontId="49" fillId="0" borderId="0"/>
    <xf numFmtId="0" fontId="49" fillId="0" borderId="0"/>
    <xf numFmtId="0" fontId="49" fillId="0" borderId="0"/>
    <xf numFmtId="0" fontId="66" fillId="0" borderId="0" applyNumberFormat="0" applyFill="0" applyBorder="0" applyAlignment="0" applyProtection="0"/>
    <xf numFmtId="0" fontId="5" fillId="0" borderId="0" applyFill="0" applyBorder="0" applyAlignment="0"/>
    <xf numFmtId="0" fontId="39" fillId="0" borderId="0">
      <protection locked="0"/>
    </xf>
    <xf numFmtId="211" fontId="49" fillId="0" borderId="0" applyFont="0" applyFill="0" applyBorder="0" applyAlignment="0" applyProtection="0"/>
    <xf numFmtId="212" fontId="49" fillId="0" borderId="0" applyFont="0" applyFill="0" applyBorder="0" applyAlignment="0" applyProtection="0"/>
    <xf numFmtId="213" fontId="49" fillId="0" borderId="0" applyFont="0" applyFill="0" applyBorder="0" applyAlignment="0" applyProtection="0"/>
    <xf numFmtId="0" fontId="2" fillId="0" borderId="0"/>
    <xf numFmtId="41" fontId="2" fillId="0" borderId="0" applyFont="0" applyFill="0" applyBorder="0" applyAlignment="0" applyProtection="0"/>
    <xf numFmtId="209" fontId="0" fillId="0" borderId="0" applyFont="0" applyFill="0" applyBorder="0" applyAlignment="0" applyProtection="0"/>
    <xf numFmtId="187" fontId="39" fillId="0" borderId="1"/>
    <xf numFmtId="0" fontId="39" fillId="0" borderId="0">
      <protection locked="0"/>
    </xf>
    <xf numFmtId="38" fontId="60" fillId="0" borderId="0" applyFont="0" applyFill="0" applyBorder="0" applyAlignment="0" applyProtection="0"/>
    <xf numFmtId="40" fontId="60" fillId="0" borderId="0" applyFont="0" applyFill="0" applyBorder="0" applyAlignment="0" applyProtection="0"/>
    <xf numFmtId="0" fontId="60" fillId="0" borderId="0" applyFont="0" applyFill="0" applyBorder="0" applyAlignment="0" applyProtection="0"/>
    <xf numFmtId="0" fontId="84" fillId="0" borderId="0"/>
  </cellStyleXfs>
  <cellXfs count="509">
    <xf numFmtId="0" fontId="0" fillId="0" borderId="0" xfId="0"/>
    <xf numFmtId="0" fontId="1" fillId="0" borderId="0" xfId="0" applyFont="1"/>
    <xf numFmtId="0" fontId="2" fillId="0" borderId="0" xfId="0" applyFont="1"/>
    <xf numFmtId="0" fontId="2" fillId="0" borderId="1" xfId="0" applyFont="1" applyBorder="1" applyAlignment="1">
      <alignment horizontal="center"/>
    </xf>
    <xf numFmtId="0" fontId="2" fillId="0" borderId="1" xfId="0" applyFont="1" applyBorder="1"/>
    <xf numFmtId="4" fontId="2" fillId="0" borderId="1" xfId="0" applyNumberFormat="1" applyFont="1" applyBorder="1"/>
    <xf numFmtId="10" fontId="2" fillId="0" borderId="1" xfId="0" applyNumberFormat="1" applyFont="1" applyBorder="1"/>
    <xf numFmtId="0" fontId="3" fillId="0" borderId="0" xfId="0" applyFont="1" applyAlignment="1">
      <alignment vertical="center"/>
    </xf>
    <xf numFmtId="0" fontId="2" fillId="0" borderId="0" xfId="0" applyFont="1" applyAlignment="1">
      <alignment horizontal="center" vertical="center" wrapText="1"/>
    </xf>
    <xf numFmtId="0" fontId="2" fillId="0" borderId="0" xfId="0" applyFont="1" applyAlignment="1">
      <alignment vertical="center" shrinkToFit="1"/>
    </xf>
    <xf numFmtId="0" fontId="2" fillId="2" borderId="0" xfId="0" applyFont="1" applyFill="1" applyAlignment="1">
      <alignment vertical="center"/>
    </xf>
    <xf numFmtId="0" fontId="2" fillId="0" borderId="0" xfId="0" applyFont="1" applyAlignment="1">
      <alignment vertical="center"/>
    </xf>
    <xf numFmtId="0" fontId="4" fillId="3" borderId="0" xfId="12" applyFont="1" applyFill="1" applyAlignment="1" applyProtection="1">
      <alignment horizontal="center" vertical="center" wrapText="1"/>
    </xf>
    <xf numFmtId="214" fontId="2" fillId="3" borderId="0" xfId="0" applyNumberFormat="1" applyFont="1" applyFill="1" applyAlignment="1">
      <alignment horizontal="center" vertical="center"/>
    </xf>
    <xf numFmtId="0" fontId="2" fillId="3" borderId="0" xfId="0" applyNumberFormat="1" applyFont="1" applyFill="1" applyAlignment="1">
      <alignment horizontal="center" vertical="center"/>
    </xf>
    <xf numFmtId="0" fontId="5" fillId="3" borderId="0" xfId="0" applyNumberFormat="1" applyFont="1" applyFill="1" applyAlignment="1">
      <alignment horizontal="right" vertical="center"/>
    </xf>
    <xf numFmtId="214" fontId="2" fillId="3" borderId="2" xfId="0" applyNumberFormat="1" applyFont="1" applyFill="1" applyBorder="1" applyAlignment="1">
      <alignment horizontal="left" vertical="center"/>
    </xf>
    <xf numFmtId="214" fontId="2" fillId="3" borderId="2" xfId="0" applyNumberFormat="1" applyFont="1" applyFill="1" applyBorder="1" applyAlignment="1">
      <alignment horizontal="center" vertical="center"/>
    </xf>
    <xf numFmtId="0" fontId="2" fillId="3" borderId="0" xfId="0" applyFont="1" applyFill="1" applyAlignment="1">
      <alignment vertical="center"/>
    </xf>
    <xf numFmtId="0" fontId="5" fillId="3" borderId="0" xfId="0" applyFont="1" applyFill="1" applyAlignment="1">
      <alignment horizontal="right" vertical="center"/>
    </xf>
    <xf numFmtId="0" fontId="5"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0" borderId="1" xfId="0" applyFont="1" applyBorder="1" applyAlignment="1">
      <alignment horizontal="center" vertical="center" shrinkToFit="1"/>
    </xf>
    <xf numFmtId="0" fontId="2" fillId="0" borderId="1" xfId="0" applyFont="1" applyBorder="1" applyAlignment="1">
      <alignment horizontal="left" vertical="center" shrinkToFit="1"/>
    </xf>
    <xf numFmtId="202" fontId="2" fillId="0" borderId="1" xfId="0" applyNumberFormat="1" applyFont="1" applyFill="1" applyBorder="1" applyAlignment="1">
      <alignment horizontal="left" vertical="center" shrinkToFit="1"/>
    </xf>
    <xf numFmtId="43" fontId="2" fillId="0" borderId="1" xfId="10" applyNumberFormat="1" applyFont="1" applyBorder="1" applyAlignment="1">
      <alignment horizontal="right" vertical="center" shrinkToFit="1"/>
    </xf>
    <xf numFmtId="0" fontId="2" fillId="0" borderId="1" xfId="0" applyFont="1" applyBorder="1" applyAlignment="1">
      <alignment vertical="center" shrinkToFit="1"/>
    </xf>
    <xf numFmtId="0" fontId="5" fillId="2" borderId="5" xfId="0" applyFont="1" applyFill="1" applyBorder="1" applyAlignment="1">
      <alignment horizontal="center" vertical="center" shrinkToFit="1"/>
    </xf>
    <xf numFmtId="0" fontId="2" fillId="2" borderId="6" xfId="0" applyFont="1" applyFill="1" applyBorder="1" applyAlignment="1">
      <alignment horizontal="center" vertical="center" shrinkToFit="1"/>
    </xf>
    <xf numFmtId="0" fontId="2" fillId="2" borderId="7" xfId="0" applyFont="1" applyFill="1" applyBorder="1" applyAlignment="1">
      <alignment horizontal="center" vertical="center" shrinkToFit="1"/>
    </xf>
    <xf numFmtId="43" fontId="2" fillId="4" borderId="7" xfId="10" applyNumberFormat="1" applyFont="1" applyFill="1" applyBorder="1" applyAlignment="1">
      <alignment horizontal="right" vertical="center" shrinkToFit="1"/>
    </xf>
    <xf numFmtId="0" fontId="2" fillId="2" borderId="1" xfId="0" applyFont="1" applyFill="1" applyBorder="1" applyAlignment="1">
      <alignment vertical="center" shrinkToFit="1"/>
    </xf>
    <xf numFmtId="49" fontId="2" fillId="2" borderId="0" xfId="0" applyNumberFormat="1" applyFont="1" applyFill="1" applyAlignment="1">
      <alignment vertical="center"/>
    </xf>
    <xf numFmtId="0" fontId="2" fillId="2" borderId="8" xfId="0" applyFont="1" applyFill="1" applyBorder="1" applyAlignment="1">
      <alignment horizontal="center" vertical="center"/>
    </xf>
    <xf numFmtId="43" fontId="2" fillId="2" borderId="8" xfId="10" applyNumberFormat="1" applyFont="1" applyFill="1" applyBorder="1" applyAlignment="1">
      <alignment vertical="center"/>
    </xf>
    <xf numFmtId="0" fontId="2" fillId="2" borderId="0" xfId="0" applyNumberFormat="1" applyFont="1" applyFill="1" applyBorder="1" applyAlignment="1">
      <alignment horizontal="left" vertical="center" shrinkToFit="1"/>
    </xf>
    <xf numFmtId="0" fontId="2" fillId="2" borderId="0" xfId="0" applyFont="1" applyFill="1" applyBorder="1" applyAlignment="1">
      <alignment vertical="center"/>
    </xf>
    <xf numFmtId="0" fontId="2" fillId="2" borderId="0" xfId="0" applyFont="1" applyFill="1" applyBorder="1" applyAlignment="1">
      <alignment horizontal="left" vertical="center" shrinkToFit="1"/>
    </xf>
    <xf numFmtId="0" fontId="2" fillId="2" borderId="0" xfId="0" applyNumberFormat="1" applyFont="1" applyFill="1" applyBorder="1" applyAlignment="1">
      <alignment vertical="center"/>
    </xf>
    <xf numFmtId="0" fontId="2" fillId="2" borderId="0" xfId="0" applyFont="1" applyFill="1" applyAlignment="1" applyProtection="1">
      <alignment vertical="center"/>
    </xf>
    <xf numFmtId="0" fontId="4" fillId="3" borderId="0" xfId="12" applyFont="1" applyFill="1" applyAlignment="1" applyProtection="1">
      <alignment horizontal="center" vertical="center"/>
    </xf>
    <xf numFmtId="0" fontId="5" fillId="3" borderId="4" xfId="0" applyFont="1" applyFill="1" applyBorder="1" applyAlignment="1">
      <alignment horizontal="center" vertical="center" wrapText="1"/>
    </xf>
    <xf numFmtId="214" fontId="2" fillId="3" borderId="0" xfId="0" applyNumberFormat="1" applyFont="1" applyFill="1" applyAlignment="1">
      <alignment horizontal="left" vertical="center"/>
    </xf>
    <xf numFmtId="0" fontId="2" fillId="3" borderId="3" xfId="0" applyFont="1" applyFill="1" applyBorder="1" applyAlignment="1">
      <alignment horizontal="center" vertical="center" wrapText="1"/>
    </xf>
    <xf numFmtId="0" fontId="2" fillId="0" borderId="0" xfId="0" applyFont="1" applyBorder="1" applyAlignment="1">
      <alignment vertical="center"/>
    </xf>
    <xf numFmtId="0" fontId="2" fillId="0" borderId="0" xfId="0" applyFont="1" applyBorder="1" applyAlignment="1">
      <alignment horizontal="center" vertical="center"/>
    </xf>
    <xf numFmtId="0" fontId="2" fillId="3" borderId="0" xfId="12" applyFont="1" applyFill="1" applyAlignment="1" applyProtection="1">
      <alignment horizontal="center" vertical="center" wrapText="1"/>
    </xf>
    <xf numFmtId="0" fontId="5" fillId="3"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0" borderId="1" xfId="0" applyFont="1" applyBorder="1" applyAlignment="1">
      <alignment horizontal="right" vertical="center" shrinkToFit="1"/>
    </xf>
    <xf numFmtId="43" fontId="2" fillId="0" borderId="7" xfId="10" applyNumberFormat="1" applyFont="1" applyBorder="1" applyAlignment="1">
      <alignment horizontal="right" vertical="center" shrinkToFit="1"/>
    </xf>
    <xf numFmtId="43" fontId="2" fillId="2" borderId="1" xfId="10" applyNumberFormat="1" applyFont="1" applyFill="1" applyBorder="1" applyAlignment="1">
      <alignment horizontal="right" vertical="center" shrinkToFit="1"/>
    </xf>
    <xf numFmtId="43" fontId="2" fillId="2" borderId="7" xfId="10" applyNumberFormat="1" applyFont="1" applyFill="1" applyBorder="1" applyAlignment="1">
      <alignment horizontal="right" vertical="center" shrinkToFit="1"/>
    </xf>
    <xf numFmtId="0" fontId="0" fillId="0" borderId="0" xfId="0" applyAlignment="1">
      <alignment horizontal="left" vertical="center" shrinkToFit="1"/>
    </xf>
    <xf numFmtId="0" fontId="2" fillId="0" borderId="0" xfId="0" applyFont="1" applyFill="1" applyAlignment="1">
      <alignment vertical="center" shrinkToFit="1"/>
    </xf>
    <xf numFmtId="0" fontId="4" fillId="0" borderId="0" xfId="0" applyFont="1" applyAlignment="1">
      <alignment vertical="center"/>
    </xf>
    <xf numFmtId="214" fontId="5" fillId="3" borderId="0" xfId="0" applyNumberFormat="1" applyFont="1" applyFill="1" applyAlignment="1">
      <alignment horizontal="right" vertical="center"/>
    </xf>
    <xf numFmtId="49" fontId="5" fillId="3" borderId="0" xfId="0" applyNumberFormat="1" applyFont="1" applyFill="1" applyBorder="1" applyAlignment="1">
      <alignment horizontal="right" vertical="center"/>
    </xf>
    <xf numFmtId="49" fontId="5" fillId="3" borderId="3" xfId="0" applyNumberFormat="1" applyFont="1" applyFill="1" applyBorder="1" applyAlignment="1">
      <alignment horizontal="center" vertical="center" wrapText="1"/>
    </xf>
    <xf numFmtId="49" fontId="2" fillId="3" borderId="4" xfId="0" applyNumberFormat="1" applyFont="1" applyFill="1" applyBorder="1" applyAlignment="1">
      <alignment horizontal="center" vertical="center" wrapText="1"/>
    </xf>
    <xf numFmtId="49" fontId="2" fillId="2" borderId="1" xfId="0" applyNumberFormat="1" applyFont="1" applyFill="1" applyBorder="1" applyAlignment="1">
      <alignment horizontal="center" vertical="center" shrinkToFit="1"/>
    </xf>
    <xf numFmtId="0" fontId="5" fillId="2" borderId="7" xfId="12" applyFont="1" applyFill="1" applyBorder="1" applyAlignment="1" applyProtection="1">
      <alignment vertical="center" shrinkToFit="1"/>
    </xf>
    <xf numFmtId="43" fontId="2" fillId="2" borderId="7" xfId="0" applyNumberFormat="1" applyFont="1" applyFill="1" applyBorder="1" applyAlignment="1">
      <alignment horizontal="right" vertical="center" shrinkToFit="1"/>
    </xf>
    <xf numFmtId="43" fontId="2" fillId="2" borderId="1" xfId="0" applyNumberFormat="1" applyFont="1" applyFill="1" applyBorder="1" applyAlignment="1">
      <alignment horizontal="right" vertical="center" shrinkToFit="1"/>
    </xf>
    <xf numFmtId="49" fontId="5" fillId="2" borderId="7" xfId="12" applyNumberFormat="1" applyFont="1" applyFill="1" applyBorder="1" applyAlignment="1" applyProtection="1">
      <alignment horizontal="left" vertical="center" shrinkToFit="1"/>
    </xf>
    <xf numFmtId="0" fontId="2" fillId="2" borderId="7" xfId="0" applyFont="1" applyFill="1" applyBorder="1" applyAlignment="1">
      <alignment vertical="center" shrinkToFit="1"/>
    </xf>
    <xf numFmtId="0" fontId="2" fillId="2" borderId="1" xfId="0" applyFont="1" applyFill="1" applyBorder="1" applyAlignment="1">
      <alignment horizontal="center" vertical="center" shrinkToFit="1"/>
    </xf>
    <xf numFmtId="43" fontId="2" fillId="0" borderId="1" xfId="0" applyNumberFormat="1" applyFont="1" applyFill="1" applyBorder="1" applyAlignment="1">
      <alignment vertical="center" shrinkToFit="1"/>
    </xf>
    <xf numFmtId="43" fontId="2" fillId="0" borderId="1" xfId="177" applyNumberFormat="1" applyFont="1" applyFill="1" applyBorder="1" applyAlignment="1">
      <alignment horizontal="right" vertical="center" shrinkToFit="1"/>
    </xf>
    <xf numFmtId="43" fontId="2" fillId="4" borderId="7" xfId="0" applyNumberFormat="1" applyFont="1" applyFill="1" applyBorder="1" applyAlignment="1">
      <alignment horizontal="right" vertical="center" shrinkToFit="1"/>
    </xf>
    <xf numFmtId="0" fontId="2" fillId="2" borderId="0" xfId="0" applyFont="1" applyFill="1" applyBorder="1" applyAlignment="1">
      <alignment vertical="center" shrinkToFit="1"/>
    </xf>
    <xf numFmtId="0" fontId="2" fillId="0" borderId="0" xfId="0" applyFont="1" applyAlignment="1">
      <alignment horizontal="center" vertical="center"/>
    </xf>
    <xf numFmtId="14" fontId="2" fillId="0" borderId="1" xfId="0" applyNumberFormat="1" applyFont="1" applyBorder="1" applyAlignment="1">
      <alignment horizontal="center" vertical="center" shrinkToFit="1"/>
    </xf>
    <xf numFmtId="43" fontId="2" fillId="0" borderId="1" xfId="10" applyNumberFormat="1" applyFont="1" applyBorder="1" applyAlignment="1">
      <alignment horizontal="center" vertical="center" shrinkToFit="1"/>
    </xf>
    <xf numFmtId="0" fontId="2" fillId="3" borderId="0" xfId="12" applyFont="1" applyFill="1" applyAlignment="1" applyProtection="1">
      <alignment horizontal="center" vertical="center"/>
    </xf>
    <xf numFmtId="0" fontId="3" fillId="0" borderId="0" xfId="0" applyFont="1" applyAlignment="1">
      <alignment vertical="center" shrinkToFit="1"/>
    </xf>
    <xf numFmtId="0" fontId="6" fillId="0" borderId="0" xfId="0" applyFont="1" applyAlignment="1">
      <alignment vertical="center"/>
    </xf>
    <xf numFmtId="214" fontId="2" fillId="3" borderId="0" xfId="0" applyNumberFormat="1" applyFont="1" applyFill="1" applyBorder="1" applyAlignment="1">
      <alignment horizontal="left" vertical="center"/>
    </xf>
    <xf numFmtId="214" fontId="2" fillId="3" borderId="0" xfId="0" applyNumberFormat="1" applyFont="1" applyFill="1" applyBorder="1" applyAlignment="1">
      <alignment horizontal="center" vertical="center"/>
    </xf>
    <xf numFmtId="49" fontId="5" fillId="3" borderId="1" xfId="0" applyNumberFormat="1" applyFont="1" applyFill="1" applyBorder="1" applyAlignment="1">
      <alignment horizontal="center" vertical="center" wrapText="1"/>
    </xf>
    <xf numFmtId="49" fontId="2" fillId="3" borderId="1" xfId="0" applyNumberFormat="1" applyFont="1" applyFill="1" applyBorder="1" applyAlignment="1">
      <alignment horizontal="center" vertical="center" wrapText="1"/>
    </xf>
    <xf numFmtId="0" fontId="5" fillId="2" borderId="1" xfId="12" applyFont="1" applyFill="1" applyBorder="1" applyAlignment="1" applyProtection="1">
      <alignment vertical="center" shrinkToFit="1"/>
    </xf>
    <xf numFmtId="49" fontId="2" fillId="2" borderId="1" xfId="0" applyNumberFormat="1" applyFont="1" applyFill="1" applyBorder="1" applyAlignment="1">
      <alignment vertical="center" shrinkToFit="1"/>
    </xf>
    <xf numFmtId="214" fontId="2" fillId="3" borderId="0" xfId="0" applyNumberFormat="1" applyFont="1" applyFill="1" applyAlignment="1">
      <alignment vertical="center"/>
    </xf>
    <xf numFmtId="43" fontId="2" fillId="4" borderId="1" xfId="10" applyNumberFormat="1" applyFont="1" applyFill="1" applyBorder="1" applyAlignment="1">
      <alignment horizontal="right" vertical="center" shrinkToFit="1"/>
    </xf>
    <xf numFmtId="0" fontId="2" fillId="0" borderId="0" xfId="0" applyNumberFormat="1" applyFont="1" applyAlignment="1">
      <alignment horizontal="center" vertical="center"/>
    </xf>
    <xf numFmtId="0" fontId="2" fillId="3" borderId="0" xfId="0" applyNumberFormat="1" applyFont="1" applyFill="1" applyAlignment="1">
      <alignment horizontal="right" vertical="center"/>
    </xf>
    <xf numFmtId="0" fontId="5" fillId="3" borderId="2" xfId="0" applyFont="1" applyFill="1" applyBorder="1" applyAlignment="1">
      <alignment horizontal="right" vertical="center"/>
    </xf>
    <xf numFmtId="0" fontId="2" fillId="3" borderId="2" xfId="0" applyFont="1" applyFill="1" applyBorder="1" applyAlignment="1">
      <alignment horizontal="right" vertical="center"/>
    </xf>
    <xf numFmtId="49" fontId="5" fillId="0" borderId="0" xfId="0" applyNumberFormat="1" applyFont="1" applyFill="1" applyAlignment="1">
      <alignment horizontal="center" vertical="center" wrapText="1"/>
    </xf>
    <xf numFmtId="0" fontId="5" fillId="0" borderId="1" xfId="0" applyFont="1" applyBorder="1" applyAlignment="1">
      <alignment horizontal="left" vertical="center" shrinkToFit="1"/>
    </xf>
    <xf numFmtId="0" fontId="5" fillId="0" borderId="1" xfId="0" applyFont="1" applyBorder="1" applyAlignment="1">
      <alignment horizontal="center" vertical="center" shrinkToFit="1"/>
    </xf>
    <xf numFmtId="0" fontId="5" fillId="0" borderId="1" xfId="0" applyFont="1" applyBorder="1" applyAlignment="1">
      <alignment vertical="center" shrinkToFit="1"/>
    </xf>
    <xf numFmtId="43" fontId="2" fillId="0" borderId="1" xfId="0" applyNumberFormat="1" applyFont="1" applyBorder="1" applyAlignment="1">
      <alignment horizontal="right" vertical="center" shrinkToFit="1"/>
    </xf>
    <xf numFmtId="43" fontId="2" fillId="0" borderId="1" xfId="10" applyNumberFormat="1" applyFont="1" applyBorder="1" applyAlignment="1">
      <alignment horizontal="left" vertical="center" shrinkToFit="1"/>
    </xf>
    <xf numFmtId="0" fontId="5" fillId="2" borderId="7" xfId="0" applyFont="1" applyFill="1" applyBorder="1" applyAlignment="1">
      <alignment horizontal="center" vertical="center" shrinkToFit="1"/>
    </xf>
    <xf numFmtId="43" fontId="5" fillId="2" borderId="7" xfId="0" applyNumberFormat="1" applyFont="1" applyFill="1" applyBorder="1" applyAlignment="1">
      <alignment horizontal="center" vertical="center" shrinkToFit="1"/>
    </xf>
    <xf numFmtId="43" fontId="2" fillId="4" borderId="7" xfId="10" applyNumberFormat="1" applyFont="1" applyFill="1" applyBorder="1" applyAlignment="1">
      <alignment horizontal="center" vertical="center" shrinkToFit="1"/>
    </xf>
    <xf numFmtId="0" fontId="0" fillId="0" borderId="0" xfId="0" applyAlignment="1">
      <alignment vertical="center" shrinkToFit="1"/>
    </xf>
    <xf numFmtId="202" fontId="2" fillId="0" borderId="1" xfId="0" applyNumberFormat="1" applyFont="1" applyBorder="1" applyAlignment="1">
      <alignment horizontal="left" vertical="center" shrinkToFit="1"/>
    </xf>
    <xf numFmtId="205" fontId="2" fillId="0" borderId="1" xfId="0" applyNumberFormat="1" applyFont="1" applyBorder="1" applyAlignment="1">
      <alignment horizontal="left" vertical="center" shrinkToFit="1"/>
    </xf>
    <xf numFmtId="43" fontId="2" fillId="2" borderId="1" xfId="10" applyNumberFormat="1" applyFont="1" applyFill="1" applyBorder="1" applyAlignment="1">
      <alignment vertical="center" shrinkToFit="1"/>
    </xf>
    <xf numFmtId="43" fontId="2" fillId="4" borderId="1" xfId="10" applyNumberFormat="1" applyFont="1" applyFill="1" applyBorder="1" applyAlignment="1">
      <alignment vertical="center" shrinkToFit="1"/>
    </xf>
    <xf numFmtId="43" fontId="2" fillId="4" borderId="1" xfId="0" applyNumberFormat="1" applyFont="1" applyFill="1" applyBorder="1" applyAlignment="1" applyProtection="1">
      <alignment horizontal="right" vertical="center" shrinkToFit="1"/>
    </xf>
    <xf numFmtId="49" fontId="2" fillId="2" borderId="7" xfId="0" applyNumberFormat="1" applyFont="1" applyFill="1" applyBorder="1" applyAlignment="1">
      <alignment vertical="center" shrinkToFit="1"/>
    </xf>
    <xf numFmtId="49" fontId="5" fillId="2" borderId="5" xfId="0" applyNumberFormat="1" applyFont="1" applyFill="1" applyBorder="1" applyAlignment="1">
      <alignment horizontal="center" vertical="center" shrinkToFit="1"/>
    </xf>
    <xf numFmtId="49" fontId="2" fillId="2" borderId="7" xfId="0" applyNumberFormat="1" applyFont="1" applyFill="1" applyBorder="1" applyAlignment="1">
      <alignment horizontal="center" vertical="center" shrinkToFit="1"/>
    </xf>
    <xf numFmtId="0" fontId="5" fillId="3" borderId="5"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7" xfId="0" applyFont="1" applyFill="1" applyBorder="1" applyAlignment="1">
      <alignment horizontal="center" vertical="center" wrapText="1"/>
    </xf>
    <xf numFmtId="214" fontId="5" fillId="3" borderId="3" xfId="0" applyNumberFormat="1" applyFont="1" applyFill="1" applyBorder="1" applyAlignment="1">
      <alignment horizontal="center" vertical="center" wrapText="1"/>
    </xf>
    <xf numFmtId="214" fontId="5" fillId="3" borderId="4" xfId="0" applyNumberFormat="1" applyFont="1" applyFill="1" applyBorder="1" applyAlignment="1">
      <alignment horizontal="center" vertical="center" wrapText="1"/>
    </xf>
    <xf numFmtId="43" fontId="2" fillId="0" borderId="1" xfId="10" applyNumberFormat="1" applyFont="1" applyBorder="1" applyAlignment="1" applyProtection="1">
      <alignment horizontal="right" vertical="center" shrinkToFit="1"/>
    </xf>
    <xf numFmtId="43" fontId="2" fillId="4" borderId="1" xfId="10" applyNumberFormat="1" applyFont="1" applyFill="1" applyBorder="1" applyAlignment="1" applyProtection="1">
      <alignment horizontal="right" vertical="center" shrinkToFit="1"/>
    </xf>
    <xf numFmtId="0" fontId="7" fillId="0" borderId="0" xfId="0" applyFont="1" applyAlignment="1">
      <alignment vertical="center"/>
    </xf>
    <xf numFmtId="0" fontId="7" fillId="0" borderId="0" xfId="0" applyFont="1" applyBorder="1" applyAlignment="1">
      <alignment vertical="center"/>
    </xf>
    <xf numFmtId="0" fontId="8" fillId="0" borderId="9" xfId="0" applyFont="1" applyBorder="1" applyAlignment="1">
      <alignment horizontal="center" vertical="center" wrapText="1"/>
    </xf>
    <xf numFmtId="0" fontId="8" fillId="0" borderId="0" xfId="0" applyFont="1" applyBorder="1" applyAlignment="1">
      <alignment horizontal="center" vertical="center" wrapText="1"/>
    </xf>
    <xf numFmtId="0" fontId="7" fillId="0" borderId="0" xfId="0" applyFont="1" applyAlignment="1">
      <alignment horizontal="center" vertical="center" wrapText="1"/>
    </xf>
    <xf numFmtId="0" fontId="7" fillId="0" borderId="9" xfId="0" applyFont="1" applyBorder="1" applyAlignment="1">
      <alignment horizontal="center" vertical="center" wrapText="1"/>
    </xf>
    <xf numFmtId="0" fontId="7" fillId="0" borderId="0" xfId="0" applyFont="1" applyBorder="1" applyAlignment="1">
      <alignment horizontal="center" vertical="center" wrapText="1"/>
    </xf>
    <xf numFmtId="0" fontId="7" fillId="0" borderId="0" xfId="0" applyFont="1" applyAlignment="1">
      <alignment vertical="center" shrinkToFit="1"/>
    </xf>
    <xf numFmtId="0" fontId="7" fillId="0" borderId="0" xfId="0" applyFont="1" applyBorder="1" applyAlignment="1">
      <alignment vertical="center" shrinkToFit="1"/>
    </xf>
    <xf numFmtId="43" fontId="2" fillId="2" borderId="1" xfId="0" applyNumberFormat="1" applyFont="1" applyFill="1" applyBorder="1" applyAlignment="1" applyProtection="1">
      <alignment horizontal="right" vertical="center" shrinkToFit="1"/>
    </xf>
    <xf numFmtId="0" fontId="8" fillId="0" borderId="3" xfId="0" applyFont="1" applyFill="1" applyBorder="1" applyAlignment="1">
      <alignment horizontal="center" vertical="center" wrapText="1"/>
    </xf>
    <xf numFmtId="0" fontId="2" fillId="0" borderId="0" xfId="0" applyFont="1" applyFill="1" applyAlignment="1">
      <alignment horizontal="center" vertical="center" wrapText="1"/>
    </xf>
    <xf numFmtId="0" fontId="8" fillId="0" borderId="4"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2" fillId="0" borderId="0" xfId="0" applyFont="1" applyBorder="1" applyAlignment="1">
      <alignment vertical="center" shrinkToFit="1"/>
    </xf>
    <xf numFmtId="43" fontId="2" fillId="2" borderId="0" xfId="10" applyNumberFormat="1" applyFont="1" applyFill="1" applyBorder="1" applyAlignment="1">
      <alignment vertical="center"/>
    </xf>
    <xf numFmtId="43" fontId="2" fillId="0" borderId="1" xfId="10" applyNumberFormat="1" applyFont="1" applyFill="1" applyBorder="1" applyAlignment="1">
      <alignment vertical="center" shrinkToFit="1"/>
    </xf>
    <xf numFmtId="0" fontId="3" fillId="0" borderId="0" xfId="0" applyFont="1"/>
    <xf numFmtId="0" fontId="2" fillId="0" borderId="0" xfId="0" applyFont="1" applyAlignment="1">
      <alignment horizontal="center" wrapText="1"/>
    </xf>
    <xf numFmtId="0" fontId="2" fillId="0" borderId="0" xfId="0" applyFont="1" applyAlignment="1">
      <alignment shrinkToFit="1"/>
    </xf>
    <xf numFmtId="0" fontId="2" fillId="0" borderId="0" xfId="0" applyFont="1" applyAlignment="1">
      <alignment horizontal="center"/>
    </xf>
    <xf numFmtId="43" fontId="2" fillId="2" borderId="1" xfId="10" applyNumberFormat="1" applyFont="1" applyFill="1" applyBorder="1" applyAlignment="1" applyProtection="1">
      <alignment horizontal="right" vertical="center" shrinkToFit="1"/>
    </xf>
    <xf numFmtId="0" fontId="2" fillId="0" borderId="1" xfId="0" applyFont="1" applyFill="1" applyBorder="1" applyAlignment="1">
      <alignment horizontal="left" vertical="center" shrinkToFit="1"/>
    </xf>
    <xf numFmtId="31" fontId="2" fillId="0" borderId="1" xfId="0" applyNumberFormat="1" applyFont="1" applyBorder="1" applyAlignment="1">
      <alignment horizontal="center" vertical="center" shrinkToFit="1"/>
    </xf>
    <xf numFmtId="31" fontId="5" fillId="0" borderId="1" xfId="0" applyNumberFormat="1" applyFont="1" applyBorder="1" applyAlignment="1">
      <alignment horizontal="center" vertical="center" shrinkToFit="1"/>
    </xf>
    <xf numFmtId="0" fontId="9" fillId="3" borderId="0" xfId="12" applyFont="1" applyFill="1" applyAlignment="1" applyProtection="1">
      <alignment horizontal="center" vertical="center" wrapText="1"/>
    </xf>
    <xf numFmtId="43" fontId="2" fillId="0" borderId="1" xfId="10" applyNumberFormat="1" applyFont="1" applyBorder="1" applyAlignment="1">
      <alignment vertical="center" shrinkToFit="1"/>
    </xf>
    <xf numFmtId="49" fontId="2" fillId="2" borderId="7" xfId="0" applyNumberFormat="1" applyFont="1" applyFill="1" applyBorder="1" applyAlignment="1">
      <alignment horizontal="left" vertical="center" shrinkToFit="1"/>
    </xf>
    <xf numFmtId="214" fontId="2" fillId="3" borderId="0" xfId="0" applyNumberFormat="1" applyFont="1" applyFill="1" applyAlignment="1">
      <alignment horizontal="right" vertical="center"/>
    </xf>
    <xf numFmtId="0" fontId="2" fillId="2" borderId="1" xfId="0" applyFont="1" applyFill="1" applyBorder="1" applyAlignment="1">
      <alignment horizontal="left" vertical="center" shrinkToFit="1"/>
    </xf>
    <xf numFmtId="0" fontId="5" fillId="3" borderId="0" xfId="0" applyNumberFormat="1" applyFont="1" applyFill="1" applyAlignment="1">
      <alignment horizontal="center" vertical="center"/>
    </xf>
    <xf numFmtId="43" fontId="5" fillId="3" borderId="1" xfId="0" applyNumberFormat="1"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6" fillId="3" borderId="0" xfId="12" applyFont="1" applyFill="1" applyAlignment="1" applyProtection="1">
      <alignment horizontal="center" vertical="center" wrapText="1"/>
    </xf>
    <xf numFmtId="0" fontId="3" fillId="3" borderId="0" xfId="12" applyFont="1" applyFill="1" applyAlignment="1" applyProtection="1">
      <alignment horizontal="center" vertical="center" wrapText="1"/>
    </xf>
    <xf numFmtId="49" fontId="2" fillId="2" borderId="6" xfId="0" applyNumberFormat="1" applyFont="1" applyFill="1" applyBorder="1" applyAlignment="1">
      <alignment horizontal="center" vertical="center" shrinkToFit="1"/>
    </xf>
    <xf numFmtId="0" fontId="10" fillId="3" borderId="1" xfId="0" applyFont="1" applyFill="1" applyBorder="1" applyAlignment="1">
      <alignment horizontal="center" vertical="center" wrapText="1"/>
    </xf>
    <xf numFmtId="0" fontId="11" fillId="2" borderId="1" xfId="12" applyFont="1" applyFill="1" applyBorder="1" applyAlignment="1" applyProtection="1">
      <alignment vertical="center" shrinkToFit="1"/>
    </xf>
    <xf numFmtId="0" fontId="11" fillId="2" borderId="1" xfId="0" applyFont="1" applyFill="1" applyBorder="1" applyAlignment="1">
      <alignment vertical="center" shrinkToFit="1"/>
    </xf>
    <xf numFmtId="214" fontId="5" fillId="3" borderId="0" xfId="0" applyNumberFormat="1" applyFont="1" applyFill="1" applyAlignment="1">
      <alignment horizontal="center" vertical="center"/>
    </xf>
    <xf numFmtId="43" fontId="2" fillId="5" borderId="1" xfId="10" applyNumberFormat="1" applyFont="1" applyFill="1" applyBorder="1" applyAlignment="1">
      <alignment horizontal="right" vertical="center" shrinkToFit="1"/>
    </xf>
    <xf numFmtId="0" fontId="12" fillId="0" borderId="0" xfId="0" applyFont="1" applyAlignment="1">
      <alignment horizontal="center" vertical="center"/>
    </xf>
    <xf numFmtId="0" fontId="0" fillId="0" borderId="0" xfId="0" applyAlignment="1">
      <alignment horizontal="center" vertical="center"/>
    </xf>
    <xf numFmtId="0" fontId="0" fillId="0" borderId="0" xfId="0" applyAlignment="1">
      <alignment vertical="center"/>
    </xf>
    <xf numFmtId="43" fontId="0" fillId="0" borderId="0" xfId="0" applyNumberFormat="1" applyAlignment="1">
      <alignment vertical="center"/>
    </xf>
    <xf numFmtId="0" fontId="13" fillId="0" borderId="0" xfId="0" applyFont="1" applyAlignment="1">
      <alignment horizontal="center" vertical="center" wrapText="1"/>
    </xf>
    <xf numFmtId="0" fontId="14" fillId="0" borderId="0" xfId="0" applyFont="1" applyAlignment="1">
      <alignment horizontal="center" vertical="center"/>
    </xf>
    <xf numFmtId="43" fontId="14" fillId="0" borderId="0" xfId="0" applyNumberFormat="1" applyFont="1" applyAlignment="1">
      <alignment horizontal="center" vertical="center"/>
    </xf>
    <xf numFmtId="0" fontId="15" fillId="0" borderId="1" xfId="0" applyFont="1" applyBorder="1" applyAlignment="1">
      <alignment horizontal="center" vertical="center"/>
    </xf>
    <xf numFmtId="43" fontId="15" fillId="0" borderId="1" xfId="0" applyNumberFormat="1" applyFon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vertical="center"/>
    </xf>
    <xf numFmtId="43" fontId="0" fillId="0" borderId="1" xfId="0" applyNumberFormat="1" applyBorder="1" applyAlignment="1">
      <alignment vertical="center"/>
    </xf>
    <xf numFmtId="0" fontId="2" fillId="3" borderId="0" xfId="0" applyFont="1" applyFill="1" applyAlignment="1">
      <alignment horizontal="right" vertical="center"/>
    </xf>
    <xf numFmtId="0" fontId="2" fillId="0" borderId="0" xfId="0" applyFont="1" applyBorder="1" applyAlignment="1">
      <alignment horizontal="left" vertical="center" shrinkToFit="1"/>
    </xf>
    <xf numFmtId="0" fontId="3" fillId="0" borderId="0" xfId="0" applyFont="1" applyAlignment="1">
      <alignment horizontal="center" vertical="center" wrapText="1"/>
    </xf>
    <xf numFmtId="0" fontId="5" fillId="3" borderId="3" xfId="0" applyFont="1" applyFill="1" applyBorder="1" applyAlignment="1">
      <alignment horizontal="center" vertical="center" shrinkToFit="1"/>
    </xf>
    <xf numFmtId="0" fontId="5" fillId="3" borderId="4" xfId="0" applyFont="1" applyFill="1" applyBorder="1" applyAlignment="1">
      <alignment horizontal="center" vertical="center" shrinkToFit="1"/>
    </xf>
    <xf numFmtId="0" fontId="2" fillId="0" borderId="1" xfId="0" applyFont="1" applyFill="1" applyBorder="1" applyAlignment="1">
      <alignment horizontal="center" vertical="center" shrinkToFit="1"/>
    </xf>
    <xf numFmtId="0" fontId="5" fillId="3" borderId="3" xfId="143" applyFont="1" applyFill="1" applyBorder="1" applyAlignment="1">
      <alignment horizontal="center" vertical="center" wrapText="1"/>
    </xf>
    <xf numFmtId="0" fontId="2" fillId="3" borderId="4" xfId="143" applyFont="1" applyFill="1" applyBorder="1" applyAlignment="1">
      <alignment horizontal="center" vertical="center" wrapText="1"/>
    </xf>
    <xf numFmtId="0" fontId="3" fillId="3" borderId="0" xfId="0" applyFont="1" applyFill="1" applyAlignment="1">
      <alignment vertical="center" wrapText="1"/>
    </xf>
    <xf numFmtId="0" fontId="16" fillId="2" borderId="7" xfId="0" applyFont="1" applyFill="1" applyBorder="1" applyAlignment="1">
      <alignment vertical="center" shrinkToFit="1"/>
    </xf>
    <xf numFmtId="0" fontId="2" fillId="2" borderId="7" xfId="0" applyFont="1" applyFill="1" applyBorder="1" applyAlignment="1" applyProtection="1">
      <alignment vertical="center" shrinkToFit="1"/>
    </xf>
    <xf numFmtId="0" fontId="11" fillId="2" borderId="7" xfId="12" applyFont="1" applyFill="1" applyBorder="1" applyAlignment="1" applyProtection="1">
      <alignment vertical="center" shrinkToFit="1"/>
    </xf>
    <xf numFmtId="0" fontId="2" fillId="2" borderId="7" xfId="12" applyFont="1" applyFill="1" applyBorder="1" applyAlignment="1" applyProtection="1">
      <alignment vertical="center" shrinkToFit="1"/>
    </xf>
    <xf numFmtId="0" fontId="16" fillId="2" borderId="5" xfId="12" applyFont="1" applyFill="1" applyBorder="1" applyAlignment="1" applyProtection="1">
      <alignment horizontal="center" vertical="center" shrinkToFit="1"/>
    </xf>
    <xf numFmtId="0" fontId="11" fillId="2" borderId="7" xfId="12" applyFont="1" applyFill="1" applyBorder="1" applyAlignment="1" applyProtection="1">
      <alignment horizontal="center" vertical="center" shrinkToFit="1"/>
    </xf>
    <xf numFmtId="0" fontId="16" fillId="2" borderId="5" xfId="0" applyFont="1" applyFill="1" applyBorder="1" applyAlignment="1">
      <alignment horizontal="center" vertical="center" shrinkToFit="1"/>
    </xf>
    <xf numFmtId="0" fontId="11" fillId="2" borderId="7" xfId="0" applyFont="1" applyFill="1" applyBorder="1" applyAlignment="1">
      <alignment horizontal="center" vertical="center" shrinkToFit="1"/>
    </xf>
    <xf numFmtId="43" fontId="2" fillId="0" borderId="7" xfId="10" applyNumberFormat="1" applyFont="1" applyFill="1" applyBorder="1" applyAlignment="1">
      <alignment horizontal="right" vertical="center" shrinkToFit="1"/>
    </xf>
    <xf numFmtId="43" fontId="2" fillId="0" borderId="1" xfId="10" applyNumberFormat="1" applyFont="1" applyFill="1" applyBorder="1" applyAlignment="1">
      <alignment horizontal="right" vertical="center" shrinkToFit="1"/>
    </xf>
    <xf numFmtId="0" fontId="5" fillId="3" borderId="10" xfId="0" applyFont="1" applyFill="1" applyBorder="1" applyAlignment="1">
      <alignment horizontal="center" vertical="center" wrapText="1"/>
    </xf>
    <xf numFmtId="0" fontId="2" fillId="3" borderId="11" xfId="0" applyFont="1" applyFill="1" applyBorder="1" applyAlignment="1">
      <alignment horizontal="center" vertical="center" wrapText="1"/>
    </xf>
    <xf numFmtId="49" fontId="5" fillId="2" borderId="1" xfId="12" applyNumberFormat="1" applyFont="1" applyFill="1" applyBorder="1" applyAlignment="1" applyProtection="1">
      <alignment horizontal="left" vertical="center" shrinkToFit="1"/>
    </xf>
    <xf numFmtId="10" fontId="2" fillId="0" borderId="0" xfId="13" applyNumberFormat="1" applyFont="1" applyAlignment="1">
      <alignment vertical="center"/>
    </xf>
    <xf numFmtId="43" fontId="2" fillId="0" borderId="0" xfId="10" applyNumberFormat="1" applyFont="1" applyAlignment="1">
      <alignment vertical="center"/>
    </xf>
    <xf numFmtId="10" fontId="2" fillId="3" borderId="0" xfId="13" applyNumberFormat="1" applyFont="1" applyFill="1" applyAlignment="1">
      <alignment horizontal="center" vertical="center"/>
    </xf>
    <xf numFmtId="10" fontId="2" fillId="3" borderId="0" xfId="13" applyNumberFormat="1" applyFont="1" applyFill="1" applyAlignment="1">
      <alignment vertical="center"/>
    </xf>
    <xf numFmtId="10" fontId="5" fillId="3" borderId="1" xfId="13" applyNumberFormat="1" applyFont="1" applyFill="1" applyBorder="1" applyAlignment="1">
      <alignment horizontal="center" vertical="center" wrapText="1"/>
    </xf>
    <xf numFmtId="10" fontId="2" fillId="3" borderId="1" xfId="13" applyNumberFormat="1" applyFont="1" applyFill="1" applyBorder="1" applyAlignment="1">
      <alignment horizontal="center" vertical="center" wrapText="1"/>
    </xf>
    <xf numFmtId="10" fontId="2" fillId="0" borderId="1" xfId="13" applyNumberFormat="1" applyFont="1" applyBorder="1" applyAlignment="1">
      <alignment horizontal="center" vertical="center" shrinkToFit="1"/>
    </xf>
    <xf numFmtId="49" fontId="5" fillId="2" borderId="1" xfId="0" applyNumberFormat="1" applyFont="1" applyFill="1" applyBorder="1" applyAlignment="1">
      <alignment horizontal="center" vertical="center" shrinkToFit="1"/>
    </xf>
    <xf numFmtId="10" fontId="2" fillId="2" borderId="0" xfId="13" applyNumberFormat="1" applyFont="1" applyFill="1" applyAlignment="1" applyProtection="1">
      <alignment vertical="center"/>
    </xf>
    <xf numFmtId="10" fontId="2" fillId="0" borderId="0" xfId="13" applyNumberFormat="1" applyFont="1" applyAlignment="1">
      <alignment horizontal="center" vertical="center"/>
    </xf>
    <xf numFmtId="43" fontId="3" fillId="0" borderId="0" xfId="10" applyNumberFormat="1" applyFont="1" applyAlignment="1">
      <alignment vertical="center"/>
    </xf>
    <xf numFmtId="0" fontId="8" fillId="0" borderId="0" xfId="0" applyFont="1" applyAlignment="1">
      <alignment horizontal="center" vertical="center" wrapText="1"/>
    </xf>
    <xf numFmtId="43" fontId="8" fillId="0" borderId="0" xfId="10" applyNumberFormat="1" applyFont="1" applyAlignment="1">
      <alignment horizontal="center" vertical="center" wrapText="1"/>
    </xf>
    <xf numFmtId="43" fontId="2" fillId="0" borderId="0" xfId="10" applyNumberFormat="1" applyFont="1" applyAlignment="1">
      <alignment vertical="center" shrinkToFit="1"/>
    </xf>
    <xf numFmtId="43" fontId="2" fillId="2" borderId="0" xfId="10" applyNumberFormat="1" applyFont="1" applyFill="1" applyAlignment="1">
      <alignment vertical="center"/>
    </xf>
    <xf numFmtId="0" fontId="2" fillId="0" borderId="0" xfId="0" applyNumberFormat="1" applyFont="1" applyBorder="1" applyAlignment="1">
      <alignment horizontal="center" vertical="center"/>
    </xf>
    <xf numFmtId="0" fontId="2" fillId="0" borderId="5" xfId="0" applyFont="1" applyBorder="1" applyAlignment="1">
      <alignment vertical="center" shrinkToFit="1"/>
    </xf>
    <xf numFmtId="0" fontId="2" fillId="0" borderId="0" xfId="0" applyFont="1" applyFill="1" applyAlignment="1">
      <alignment vertical="center"/>
    </xf>
    <xf numFmtId="204" fontId="2" fillId="3" borderId="0" xfId="0" applyNumberFormat="1" applyFont="1" applyFill="1" applyBorder="1" applyAlignment="1">
      <alignment horizontal="center" vertical="center" wrapText="1"/>
    </xf>
    <xf numFmtId="0" fontId="7" fillId="0" borderId="10" xfId="0" applyFont="1" applyBorder="1" applyAlignment="1">
      <alignment horizontal="center" vertical="center" wrapText="1"/>
    </xf>
    <xf numFmtId="0" fontId="7" fillId="0" borderId="8" xfId="0" applyFont="1" applyBorder="1" applyAlignment="1">
      <alignment horizontal="center" vertical="center" wrapText="1"/>
    </xf>
    <xf numFmtId="0" fontId="7" fillId="0" borderId="11" xfId="0" applyFont="1" applyBorder="1" applyAlignment="1">
      <alignment horizontal="center" vertical="center" shrinkToFit="1"/>
    </xf>
    <xf numFmtId="0" fontId="7" fillId="0" borderId="2" xfId="0" applyFont="1" applyBorder="1" applyAlignment="1">
      <alignment horizontal="center" vertical="center" shrinkToFit="1"/>
    </xf>
    <xf numFmtId="9" fontId="7" fillId="0" borderId="8" xfId="13" applyNumberFormat="1" applyFont="1" applyBorder="1" applyAlignment="1">
      <alignment horizontal="center" vertical="center" wrapText="1"/>
    </xf>
    <xf numFmtId="43" fontId="7" fillId="0" borderId="12" xfId="10" applyNumberFormat="1" applyFont="1" applyBorder="1" applyAlignment="1">
      <alignment horizontal="center" vertical="center" wrapText="1"/>
    </xf>
    <xf numFmtId="9" fontId="7" fillId="0" borderId="2" xfId="13" applyNumberFormat="1" applyFont="1" applyBorder="1" applyAlignment="1">
      <alignment horizontal="center" vertical="center" wrapText="1"/>
    </xf>
    <xf numFmtId="43" fontId="7" fillId="0" borderId="13" xfId="10" applyNumberFormat="1" applyFont="1" applyBorder="1" applyAlignment="1">
      <alignment horizontal="center" vertical="center" wrapText="1"/>
    </xf>
    <xf numFmtId="0" fontId="5" fillId="2" borderId="1" xfId="12" applyFont="1" applyFill="1" applyBorder="1" applyAlignment="1" applyProtection="1">
      <alignment horizontal="left" vertical="center" shrinkToFit="1"/>
    </xf>
    <xf numFmtId="0" fontId="5" fillId="2" borderId="7" xfId="12" applyFont="1" applyFill="1" applyBorder="1" applyAlignment="1" applyProtection="1">
      <alignment horizontal="left" vertical="center" shrinkToFit="1"/>
    </xf>
    <xf numFmtId="43" fontId="2" fillId="2" borderId="7" xfId="10" applyNumberFormat="1" applyFont="1" applyFill="1" applyBorder="1" applyAlignment="1">
      <alignment horizontal="center" vertical="center" shrinkToFit="1"/>
    </xf>
    <xf numFmtId="9" fontId="2" fillId="0" borderId="0" xfId="13" applyNumberFormat="1" applyFont="1"/>
    <xf numFmtId="9" fontId="2" fillId="3" borderId="0" xfId="13" applyNumberFormat="1" applyFont="1" applyFill="1" applyAlignment="1">
      <alignment horizontal="center" vertical="center"/>
    </xf>
    <xf numFmtId="9" fontId="2" fillId="3" borderId="0" xfId="13" applyNumberFormat="1" applyFont="1" applyFill="1" applyAlignment="1">
      <alignment vertical="center"/>
    </xf>
    <xf numFmtId="9" fontId="5" fillId="3" borderId="1" xfId="13" applyNumberFormat="1" applyFont="1" applyFill="1" applyBorder="1" applyAlignment="1">
      <alignment horizontal="center" vertical="center" wrapText="1"/>
    </xf>
    <xf numFmtId="9" fontId="2" fillId="3" borderId="1" xfId="13" applyNumberFormat="1" applyFont="1" applyFill="1" applyBorder="1" applyAlignment="1">
      <alignment horizontal="center" vertical="center" wrapText="1"/>
    </xf>
    <xf numFmtId="49" fontId="5" fillId="0" borderId="1" xfId="0" applyNumberFormat="1" applyFont="1" applyBorder="1" applyAlignment="1">
      <alignment horizontal="left" vertical="center" shrinkToFit="1"/>
    </xf>
    <xf numFmtId="49" fontId="5" fillId="0" borderId="4" xfId="0" applyNumberFormat="1" applyFont="1" applyBorder="1" applyAlignment="1">
      <alignment horizontal="left" vertical="center" shrinkToFit="1"/>
    </xf>
    <xf numFmtId="9" fontId="5" fillId="0" borderId="4" xfId="13" applyNumberFormat="1" applyFont="1" applyBorder="1" applyAlignment="1">
      <alignment horizontal="left" vertical="center" shrinkToFit="1"/>
    </xf>
    <xf numFmtId="9" fontId="5" fillId="0" borderId="1" xfId="13" applyNumberFormat="1" applyFont="1" applyBorder="1" applyAlignment="1">
      <alignment horizontal="left" vertical="center" shrinkToFit="1"/>
    </xf>
    <xf numFmtId="9" fontId="2" fillId="0" borderId="1" xfId="13" applyNumberFormat="1" applyFont="1" applyBorder="1" applyAlignment="1">
      <alignment horizontal="left" vertical="center" shrinkToFit="1"/>
    </xf>
    <xf numFmtId="0" fontId="5" fillId="2" borderId="6" xfId="0" applyFont="1" applyFill="1" applyBorder="1" applyAlignment="1">
      <alignment horizontal="center" vertical="center" shrinkToFit="1"/>
    </xf>
    <xf numFmtId="9" fontId="2" fillId="2" borderId="0" xfId="13" applyNumberFormat="1" applyFont="1" applyFill="1" applyAlignment="1">
      <alignment vertical="center"/>
    </xf>
    <xf numFmtId="9" fontId="2" fillId="2" borderId="0" xfId="13" applyNumberFormat="1" applyFont="1" applyFill="1" applyBorder="1" applyAlignment="1">
      <alignment vertical="center"/>
    </xf>
    <xf numFmtId="204" fontId="2" fillId="3" borderId="0" xfId="0" applyNumberFormat="1" applyFont="1" applyFill="1" applyAlignment="1">
      <alignment vertical="center"/>
    </xf>
    <xf numFmtId="49" fontId="5" fillId="0" borderId="4" xfId="0" applyNumberFormat="1" applyFont="1" applyBorder="1" applyAlignment="1">
      <alignment horizontal="center" vertical="center" shrinkToFit="1"/>
    </xf>
    <xf numFmtId="215" fontId="2" fillId="0" borderId="1" xfId="10" applyNumberFormat="1" applyFont="1" applyBorder="1" applyAlignment="1">
      <alignment horizontal="right" vertical="center" shrinkToFit="1"/>
    </xf>
    <xf numFmtId="43" fontId="2" fillId="2" borderId="1" xfId="0" applyNumberFormat="1" applyFont="1" applyFill="1" applyBorder="1" applyAlignment="1">
      <alignment vertical="center" shrinkToFit="1"/>
    </xf>
    <xf numFmtId="43" fontId="2" fillId="0" borderId="1" xfId="10" applyNumberFormat="1" applyFont="1" applyFill="1" applyBorder="1" applyAlignment="1">
      <alignment horizontal="left" vertical="center" shrinkToFit="1"/>
    </xf>
    <xf numFmtId="0" fontId="2" fillId="0" borderId="0" xfId="0" applyFont="1" applyFill="1" applyAlignment="1">
      <alignment horizontal="center" vertical="center"/>
    </xf>
    <xf numFmtId="216" fontId="2" fillId="0" borderId="0" xfId="0" applyNumberFormat="1" applyFont="1" applyAlignment="1">
      <alignment vertical="center"/>
    </xf>
    <xf numFmtId="204" fontId="2" fillId="0" borderId="0" xfId="0" applyNumberFormat="1" applyFont="1" applyAlignment="1">
      <alignment vertical="center"/>
    </xf>
    <xf numFmtId="216" fontId="2" fillId="3" borderId="0" xfId="0" applyNumberFormat="1" applyFont="1" applyFill="1" applyAlignment="1">
      <alignment horizontal="center" vertical="center"/>
    </xf>
    <xf numFmtId="216" fontId="2" fillId="3" borderId="0" xfId="0" applyNumberFormat="1" applyFont="1" applyFill="1" applyAlignment="1">
      <alignment vertical="center"/>
    </xf>
    <xf numFmtId="216" fontId="5" fillId="3" borderId="3" xfId="0" applyNumberFormat="1" applyFont="1" applyFill="1" applyBorder="1" applyAlignment="1">
      <alignment horizontal="center" vertical="center" wrapText="1"/>
    </xf>
    <xf numFmtId="216" fontId="5" fillId="3" borderId="4" xfId="0" applyNumberFormat="1" applyFont="1" applyFill="1" applyBorder="1" applyAlignment="1">
      <alignment horizontal="center" vertical="center" wrapText="1"/>
    </xf>
    <xf numFmtId="49" fontId="2" fillId="0" borderId="1" xfId="0" applyNumberFormat="1" applyFont="1" applyBorder="1" applyAlignment="1">
      <alignment horizontal="left" vertical="center" shrinkToFit="1"/>
    </xf>
    <xf numFmtId="216" fontId="2" fillId="0" borderId="4" xfId="0" applyNumberFormat="1" applyFont="1" applyBorder="1" applyAlignment="1">
      <alignment horizontal="center" vertical="center" shrinkToFit="1"/>
    </xf>
    <xf numFmtId="49" fontId="2" fillId="0" borderId="4" xfId="0" applyNumberFormat="1" applyFont="1" applyBorder="1" applyAlignment="1">
      <alignment horizontal="center" vertical="center" shrinkToFit="1"/>
    </xf>
    <xf numFmtId="216" fontId="2" fillId="0" borderId="1" xfId="0" applyNumberFormat="1" applyFont="1" applyBorder="1" applyAlignment="1">
      <alignment horizontal="center" vertical="center" shrinkToFit="1"/>
    </xf>
    <xf numFmtId="216" fontId="2" fillId="2" borderId="0" xfId="0" applyNumberFormat="1" applyFont="1" applyFill="1" applyAlignment="1">
      <alignment vertical="center"/>
    </xf>
    <xf numFmtId="216" fontId="2" fillId="2" borderId="0" xfId="0" applyNumberFormat="1" applyFont="1" applyFill="1" applyBorder="1" applyAlignment="1">
      <alignment vertical="center"/>
    </xf>
    <xf numFmtId="204" fontId="2" fillId="0" borderId="0" xfId="0" applyNumberFormat="1" applyFont="1" applyAlignment="1">
      <alignment horizontal="center" vertical="center"/>
    </xf>
    <xf numFmtId="204" fontId="5" fillId="3" borderId="1" xfId="0" applyNumberFormat="1" applyFont="1" applyFill="1" applyBorder="1" applyAlignment="1">
      <alignment horizontal="center" vertical="center" wrapText="1"/>
    </xf>
    <xf numFmtId="204" fontId="2" fillId="3" borderId="1" xfId="0" applyNumberFormat="1" applyFont="1" applyFill="1" applyBorder="1" applyAlignment="1">
      <alignment horizontal="center" vertical="center" wrapText="1"/>
    </xf>
    <xf numFmtId="204" fontId="5" fillId="3" borderId="3" xfId="0" applyNumberFormat="1" applyFont="1" applyFill="1" applyBorder="1" applyAlignment="1">
      <alignment horizontal="center" vertical="center" wrapText="1"/>
    </xf>
    <xf numFmtId="14" fontId="5" fillId="0" borderId="0" xfId="0" applyNumberFormat="1" applyFont="1" applyFill="1" applyAlignment="1">
      <alignment horizontal="center" vertical="center" wrapText="1"/>
    </xf>
    <xf numFmtId="204" fontId="2" fillId="3" borderId="4" xfId="0" applyNumberFormat="1" applyFont="1" applyFill="1" applyBorder="1" applyAlignment="1">
      <alignment horizontal="center" vertical="center" wrapText="1"/>
    </xf>
    <xf numFmtId="49" fontId="2" fillId="0" borderId="0" xfId="0" applyNumberFormat="1" applyFont="1" applyAlignment="1">
      <alignment horizontal="center" vertical="center" shrinkToFit="1"/>
    </xf>
    <xf numFmtId="0" fontId="2" fillId="0" borderId="0" xfId="177" applyFont="1" applyFill="1" applyAlignment="1">
      <alignment vertical="center"/>
    </xf>
    <xf numFmtId="0" fontId="2" fillId="3" borderId="0" xfId="177" applyFont="1" applyFill="1" applyAlignment="1">
      <alignment vertical="center"/>
    </xf>
    <xf numFmtId="49" fontId="2" fillId="0" borderId="1" xfId="0" applyNumberFormat="1" applyFont="1" applyBorder="1" applyAlignment="1">
      <alignment horizontal="center" vertical="center" shrinkToFit="1"/>
    </xf>
    <xf numFmtId="0" fontId="5" fillId="2" borderId="1" xfId="0" applyFont="1" applyFill="1" applyBorder="1" applyAlignment="1">
      <alignment horizontal="center" vertical="center" shrinkToFit="1"/>
    </xf>
    <xf numFmtId="0" fontId="17" fillId="3" borderId="0" xfId="12" applyFont="1" applyFill="1" applyAlignment="1" applyProtection="1">
      <alignment horizontal="center" vertical="center" wrapText="1"/>
    </xf>
    <xf numFmtId="49" fontId="8" fillId="0" borderId="0" xfId="0" applyNumberFormat="1" applyFont="1" applyFill="1" applyAlignment="1">
      <alignment horizontal="center" vertical="center" wrapText="1"/>
    </xf>
    <xf numFmtId="43" fontId="5" fillId="3" borderId="1" xfId="177" applyNumberFormat="1" applyFont="1" applyFill="1" applyBorder="1" applyAlignment="1">
      <alignment horizontal="center" vertical="center" wrapText="1"/>
    </xf>
    <xf numFmtId="0" fontId="2" fillId="2" borderId="0" xfId="0" applyFont="1" applyFill="1" applyAlignment="1">
      <alignment vertical="center" shrinkToFit="1"/>
    </xf>
    <xf numFmtId="49" fontId="2" fillId="0" borderId="4" xfId="0" applyNumberFormat="1" applyFont="1" applyBorder="1" applyAlignment="1">
      <alignment horizontal="left" vertical="center" shrinkToFit="1"/>
    </xf>
    <xf numFmtId="0" fontId="2" fillId="0" borderId="0" xfId="177" applyFont="1" applyFill="1" applyAlignment="1">
      <alignment horizontal="center" vertical="center"/>
    </xf>
    <xf numFmtId="9" fontId="5" fillId="0" borderId="0" xfId="13" applyNumberFormat="1" applyFont="1" applyFill="1" applyAlignment="1">
      <alignment horizontal="center" vertical="center" wrapText="1"/>
    </xf>
    <xf numFmtId="9" fontId="2" fillId="0" borderId="0" xfId="13" applyNumberFormat="1" applyFont="1" applyAlignment="1">
      <alignment vertical="center"/>
    </xf>
    <xf numFmtId="9" fontId="3" fillId="0" borderId="0" xfId="13" applyNumberFormat="1" applyFont="1" applyAlignment="1">
      <alignment vertical="center"/>
    </xf>
    <xf numFmtId="9" fontId="2" fillId="0" borderId="0" xfId="13" applyNumberFormat="1" applyFont="1" applyAlignment="1">
      <alignment horizontal="center" vertical="center" shrinkToFit="1"/>
    </xf>
    <xf numFmtId="9" fontId="2" fillId="0" borderId="0" xfId="13" applyNumberFormat="1" applyFont="1" applyAlignment="1">
      <alignment vertical="center" shrinkToFit="1"/>
    </xf>
    <xf numFmtId="0" fontId="2" fillId="0" borderId="1" xfId="0" applyFont="1" applyFill="1" applyBorder="1" applyAlignment="1">
      <alignment vertical="center" shrinkToFit="1"/>
    </xf>
    <xf numFmtId="0" fontId="5" fillId="0" borderId="0" xfId="0" applyFont="1" applyAlignment="1">
      <alignment vertical="center" shrinkToFit="1"/>
    </xf>
    <xf numFmtId="43" fontId="2" fillId="0" borderId="0" xfId="10" applyNumberFormat="1" applyFont="1" applyFill="1" applyAlignment="1">
      <alignment vertical="center"/>
    </xf>
    <xf numFmtId="43" fontId="2" fillId="3" borderId="0" xfId="10" applyNumberFormat="1" applyFont="1" applyFill="1" applyAlignment="1">
      <alignment horizontal="center" vertical="center"/>
    </xf>
    <xf numFmtId="43" fontId="2" fillId="3" borderId="0" xfId="10" applyNumberFormat="1" applyFont="1" applyFill="1" applyBorder="1" applyAlignment="1">
      <alignment horizontal="center" vertical="center" wrapText="1"/>
    </xf>
    <xf numFmtId="43" fontId="5" fillId="3" borderId="3" xfId="10" applyNumberFormat="1" applyFont="1" applyFill="1" applyBorder="1" applyAlignment="1">
      <alignment horizontal="center" vertical="center" wrapText="1"/>
    </xf>
    <xf numFmtId="43" fontId="2" fillId="3" borderId="4" xfId="10" applyNumberFormat="1" applyFont="1" applyFill="1" applyBorder="1" applyAlignment="1">
      <alignment horizontal="center" vertical="center" wrapText="1"/>
    </xf>
    <xf numFmtId="43" fontId="2" fillId="2" borderId="0" xfId="10" applyNumberFormat="1" applyFont="1" applyFill="1" applyAlignment="1" applyProtection="1">
      <alignment vertical="center"/>
    </xf>
    <xf numFmtId="0" fontId="2" fillId="0" borderId="0" xfId="0" applyFont="1" applyAlignment="1">
      <alignment horizontal="right" vertical="center"/>
    </xf>
    <xf numFmtId="43" fontId="2" fillId="0" borderId="0" xfId="10" applyNumberFormat="1" applyFont="1" applyFill="1" applyAlignment="1">
      <alignment horizontal="center" vertical="center"/>
    </xf>
    <xf numFmtId="43" fontId="2" fillId="0" borderId="1" xfId="0" applyNumberFormat="1" applyFont="1" applyFill="1" applyBorder="1" applyAlignment="1">
      <alignment horizontal="right" vertical="center" shrinkToFit="1"/>
    </xf>
    <xf numFmtId="43" fontId="2" fillId="4" borderId="1" xfId="0" applyNumberFormat="1" applyFont="1" applyFill="1" applyBorder="1" applyAlignment="1">
      <alignment horizontal="right" vertical="center" shrinkToFit="1"/>
    </xf>
    <xf numFmtId="43" fontId="2" fillId="6" borderId="0" xfId="10" applyNumberFormat="1" applyFont="1" applyFill="1" applyAlignment="1">
      <alignment vertical="center" shrinkToFit="1"/>
    </xf>
    <xf numFmtId="198" fontId="18" fillId="0" borderId="0" xfId="0" applyNumberFormat="1" applyFont="1" applyFill="1" applyAlignment="1">
      <alignment vertical="center"/>
    </xf>
    <xf numFmtId="204" fontId="18" fillId="0" borderId="0" xfId="0" applyNumberFormat="1" applyFont="1" applyFill="1" applyAlignment="1">
      <alignment vertical="center"/>
    </xf>
    <xf numFmtId="204" fontId="1" fillId="0" borderId="4" xfId="0" applyNumberFormat="1" applyFont="1" applyFill="1" applyBorder="1" applyAlignment="1">
      <alignment horizontal="center" vertical="center" wrapText="1"/>
    </xf>
    <xf numFmtId="179" fontId="19" fillId="0" borderId="1" xfId="0" applyNumberFormat="1" applyFont="1" applyFill="1" applyBorder="1" applyAlignment="1">
      <alignment horizontal="center" vertical="center"/>
    </xf>
    <xf numFmtId="204" fontId="19" fillId="0" borderId="1" xfId="0" applyNumberFormat="1" applyFont="1" applyFill="1" applyBorder="1" applyAlignment="1" applyProtection="1">
      <alignment vertical="center"/>
      <protection locked="0"/>
    </xf>
    <xf numFmtId="198" fontId="19" fillId="0" borderId="1" xfId="0" applyNumberFormat="1" applyFont="1" applyFill="1" applyBorder="1" applyAlignment="1" applyProtection="1">
      <alignment vertical="center"/>
      <protection locked="0"/>
    </xf>
    <xf numFmtId="198" fontId="19" fillId="0" borderId="0" xfId="0" applyNumberFormat="1" applyFont="1" applyFill="1" applyAlignment="1">
      <alignment vertical="center"/>
    </xf>
    <xf numFmtId="204" fontId="19" fillId="0" borderId="0" xfId="0" applyNumberFormat="1" applyFont="1" applyFill="1" applyAlignment="1">
      <alignment vertical="center"/>
    </xf>
    <xf numFmtId="0" fontId="20" fillId="3" borderId="0" xfId="12" applyFont="1" applyFill="1" applyAlignment="1" applyProtection="1">
      <alignment horizontal="center" vertical="center" wrapText="1"/>
    </xf>
    <xf numFmtId="0" fontId="2" fillId="2" borderId="0" xfId="0" applyFont="1" applyFill="1" applyBorder="1" applyAlignment="1" applyProtection="1">
      <alignment vertical="center"/>
    </xf>
    <xf numFmtId="9" fontId="7" fillId="0" borderId="0" xfId="13" applyNumberFormat="1" applyFont="1" applyAlignment="1">
      <alignment horizontal="center" vertical="center" wrapText="1"/>
    </xf>
    <xf numFmtId="43" fontId="2" fillId="2" borderId="8" xfId="10" applyNumberFormat="1" applyFont="1" applyFill="1" applyBorder="1" applyAlignment="1">
      <alignment horizontal="center" vertical="center"/>
    </xf>
    <xf numFmtId="0" fontId="21" fillId="0" borderId="0" xfId="12" applyFont="1" applyAlignment="1" applyProtection="1">
      <alignment vertical="center"/>
    </xf>
    <xf numFmtId="204" fontId="1" fillId="0" borderId="0" xfId="0" applyNumberFormat="1" applyFont="1" applyFill="1" applyAlignment="1">
      <alignment horizontal="center" vertical="center" wrapText="1"/>
    </xf>
    <xf numFmtId="0" fontId="3" fillId="0" borderId="0" xfId="0" applyFont="1" applyAlignment="1" applyProtection="1">
      <alignment vertical="center"/>
    </xf>
    <xf numFmtId="0" fontId="2" fillId="0" borderId="0" xfId="0" applyFont="1" applyAlignment="1" applyProtection="1">
      <alignment horizontal="center" vertical="center" wrapText="1"/>
    </xf>
    <xf numFmtId="0" fontId="2" fillId="0" borderId="0" xfId="0" applyFont="1" applyAlignment="1" applyProtection="1">
      <alignment vertical="center" shrinkToFit="1"/>
    </xf>
    <xf numFmtId="0" fontId="2" fillId="0" borderId="0" xfId="0" applyFont="1" applyAlignment="1" applyProtection="1">
      <alignment vertical="center"/>
    </xf>
    <xf numFmtId="214" fontId="2" fillId="3" borderId="0" xfId="0" applyNumberFormat="1" applyFont="1" applyFill="1" applyAlignment="1" applyProtection="1">
      <alignment horizontal="center" vertical="center"/>
    </xf>
    <xf numFmtId="0" fontId="2" fillId="3" borderId="0" xfId="0" applyNumberFormat="1" applyFont="1" applyFill="1" applyAlignment="1" applyProtection="1">
      <alignment horizontal="center" vertical="center"/>
    </xf>
    <xf numFmtId="214" fontId="2" fillId="3" borderId="0" xfId="0" applyNumberFormat="1" applyFont="1" applyFill="1" applyAlignment="1" applyProtection="1">
      <alignment vertical="center"/>
    </xf>
    <xf numFmtId="0" fontId="2" fillId="3" borderId="0" xfId="0" applyFont="1" applyFill="1" applyAlignment="1" applyProtection="1">
      <alignment vertical="center"/>
    </xf>
    <xf numFmtId="0" fontId="5" fillId="3" borderId="2" xfId="0" applyFont="1" applyFill="1" applyBorder="1" applyAlignment="1" applyProtection="1">
      <alignment horizontal="right" vertical="center"/>
    </xf>
    <xf numFmtId="0" fontId="5" fillId="3" borderId="3" xfId="0" applyFont="1" applyFill="1" applyBorder="1" applyAlignment="1" applyProtection="1">
      <alignment horizontal="center" vertical="center" wrapText="1"/>
    </xf>
    <xf numFmtId="0" fontId="2" fillId="3" borderId="4" xfId="0" applyFont="1" applyFill="1" applyBorder="1" applyAlignment="1" applyProtection="1">
      <alignment horizontal="center" vertical="center" wrapText="1"/>
    </xf>
    <xf numFmtId="0" fontId="2" fillId="0" borderId="1" xfId="0" applyFont="1" applyBorder="1" applyAlignment="1" applyProtection="1">
      <alignment horizontal="center" vertical="center" shrinkToFit="1"/>
    </xf>
    <xf numFmtId="0" fontId="5" fillId="0" borderId="1" xfId="0" applyFont="1" applyBorder="1" applyAlignment="1" applyProtection="1">
      <alignment horizontal="left" vertical="center" shrinkToFit="1"/>
    </xf>
    <xf numFmtId="0" fontId="5" fillId="0" borderId="1" xfId="0" applyFont="1" applyBorder="1" applyAlignment="1" applyProtection="1">
      <alignment horizontal="center" vertical="center" shrinkToFit="1"/>
    </xf>
    <xf numFmtId="43" fontId="2" fillId="0" borderId="1" xfId="10" applyNumberFormat="1" applyFont="1" applyBorder="1" applyAlignment="1" applyProtection="1">
      <alignment horizontal="center" vertical="center" shrinkToFit="1"/>
    </xf>
    <xf numFmtId="0" fontId="2" fillId="0" borderId="1" xfId="0" applyFont="1" applyBorder="1" applyAlignment="1" applyProtection="1">
      <alignment horizontal="left" vertical="center" shrinkToFit="1"/>
    </xf>
    <xf numFmtId="0" fontId="5" fillId="2" borderId="5" xfId="0" applyFont="1" applyFill="1" applyBorder="1" applyAlignment="1" applyProtection="1">
      <alignment horizontal="center" vertical="center" shrinkToFit="1"/>
    </xf>
    <xf numFmtId="0" fontId="2" fillId="2" borderId="6" xfId="0" applyFont="1" applyFill="1" applyBorder="1" applyAlignment="1" applyProtection="1">
      <alignment horizontal="center" vertical="center" shrinkToFit="1"/>
    </xf>
    <xf numFmtId="0" fontId="2" fillId="2" borderId="7" xfId="0" applyFont="1" applyFill="1" applyBorder="1" applyAlignment="1" applyProtection="1">
      <alignment horizontal="center" vertical="center" shrinkToFit="1"/>
    </xf>
    <xf numFmtId="0" fontId="2" fillId="0" borderId="0" xfId="0" applyFont="1" applyAlignment="1" applyProtection="1">
      <alignment horizontal="center" vertical="center"/>
    </xf>
    <xf numFmtId="0" fontId="1" fillId="0" borderId="0" xfId="0" applyFont="1" applyAlignment="1" applyProtection="1">
      <alignment vertical="center"/>
    </xf>
    <xf numFmtId="0" fontId="5" fillId="3" borderId="0" xfId="0" applyNumberFormat="1" applyFont="1" applyFill="1" applyAlignment="1" applyProtection="1">
      <alignment horizontal="right" vertical="center"/>
    </xf>
    <xf numFmtId="0" fontId="2" fillId="3" borderId="0" xfId="0" applyNumberFormat="1" applyFont="1" applyFill="1" applyAlignment="1" applyProtection="1">
      <alignment horizontal="right" vertical="center"/>
    </xf>
    <xf numFmtId="0" fontId="2" fillId="3" borderId="2" xfId="0" applyFont="1" applyFill="1" applyBorder="1" applyAlignment="1" applyProtection="1">
      <alignment horizontal="right" vertical="center"/>
    </xf>
    <xf numFmtId="0" fontId="2" fillId="0" borderId="1" xfId="0" applyFont="1" applyBorder="1" applyAlignment="1" applyProtection="1">
      <alignment vertical="center" shrinkToFit="1"/>
    </xf>
    <xf numFmtId="0" fontId="2" fillId="2" borderId="1" xfId="0" applyFont="1" applyFill="1" applyBorder="1" applyAlignment="1" applyProtection="1">
      <alignment vertical="center" shrinkToFit="1"/>
    </xf>
    <xf numFmtId="49" fontId="5" fillId="3" borderId="2" xfId="0" applyNumberFormat="1" applyFont="1" applyFill="1" applyBorder="1" applyAlignment="1">
      <alignment horizontal="right" vertical="center"/>
    </xf>
    <xf numFmtId="49" fontId="2" fillId="3" borderId="2" xfId="0" applyNumberFormat="1" applyFont="1" applyFill="1" applyBorder="1" applyAlignment="1">
      <alignment horizontal="right" vertical="center"/>
    </xf>
    <xf numFmtId="0" fontId="16" fillId="3" borderId="0" xfId="0" applyFont="1" applyFill="1" applyBorder="1" applyAlignment="1">
      <alignment horizontal="right" vertical="center"/>
    </xf>
    <xf numFmtId="0" fontId="16" fillId="3" borderId="3" xfId="0" applyFont="1" applyFill="1" applyBorder="1" applyAlignment="1">
      <alignment horizontal="center" vertical="center" wrapText="1"/>
    </xf>
    <xf numFmtId="0" fontId="11" fillId="3" borderId="4" xfId="0" applyFont="1" applyFill="1" applyBorder="1" applyAlignment="1">
      <alignment horizontal="center" vertical="center" wrapText="1"/>
    </xf>
    <xf numFmtId="49" fontId="2" fillId="2" borderId="5" xfId="0" applyNumberFormat="1" applyFont="1" applyFill="1" applyBorder="1" applyAlignment="1">
      <alignment horizontal="center" vertical="center" shrinkToFit="1"/>
    </xf>
    <xf numFmtId="0" fontId="11" fillId="2" borderId="1" xfId="0" applyFont="1" applyFill="1" applyBorder="1" applyAlignment="1">
      <alignment horizontal="center" vertical="center" shrinkToFit="1"/>
    </xf>
    <xf numFmtId="0" fontId="11" fillId="2" borderId="0" xfId="0" applyFont="1" applyFill="1" applyBorder="1" applyAlignment="1">
      <alignment horizontal="center" vertical="center" shrinkToFit="1"/>
    </xf>
    <xf numFmtId="43" fontId="2" fillId="2" borderId="0" xfId="10" applyNumberFormat="1" applyFont="1" applyFill="1" applyBorder="1" applyAlignment="1">
      <alignment horizontal="right" vertical="center" shrinkToFit="1"/>
    </xf>
    <xf numFmtId="43" fontId="2" fillId="2" borderId="8" xfId="10" applyNumberFormat="1" applyFont="1" applyFill="1" applyBorder="1" applyAlignment="1">
      <alignment horizontal="right" vertical="center" shrinkToFit="1"/>
    </xf>
    <xf numFmtId="0" fontId="22" fillId="0" borderId="0" xfId="0" applyFont="1" applyAlignment="1">
      <alignment vertical="center"/>
    </xf>
    <xf numFmtId="0" fontId="2" fillId="0" borderId="0" xfId="0" applyFont="1" applyAlignment="1"/>
    <xf numFmtId="0" fontId="2" fillId="0" borderId="0" xfId="176" applyFont="1" applyFill="1" applyBorder="1" applyAlignment="1" applyProtection="1">
      <alignment horizontal="right"/>
      <protection hidden="1"/>
    </xf>
    <xf numFmtId="0" fontId="2" fillId="0" borderId="0" xfId="176" applyFont="1" applyFill="1" applyBorder="1" applyAlignment="1" applyProtection="1">
      <alignment horizontal="right" vertical="center"/>
      <protection hidden="1"/>
    </xf>
    <xf numFmtId="0" fontId="22" fillId="3" borderId="0" xfId="12" applyFont="1" applyFill="1" applyAlignment="1" applyProtection="1">
      <alignment horizontal="center" vertical="center" wrapText="1"/>
    </xf>
    <xf numFmtId="0" fontId="5" fillId="3" borderId="3" xfId="0" applyFont="1" applyFill="1" applyBorder="1" applyAlignment="1">
      <alignment horizontal="center" vertical="center"/>
    </xf>
    <xf numFmtId="0" fontId="2" fillId="3" borderId="4" xfId="0" applyFont="1" applyFill="1" applyBorder="1" applyAlignment="1">
      <alignment horizontal="center" vertical="center"/>
    </xf>
    <xf numFmtId="0" fontId="5" fillId="0" borderId="0" xfId="0" applyFont="1" applyAlignment="1">
      <alignment horizontal="center" vertical="center"/>
    </xf>
    <xf numFmtId="0" fontId="2" fillId="2" borderId="1" xfId="0" applyFont="1" applyFill="1" applyBorder="1" applyAlignment="1">
      <alignment horizontal="center" vertical="center"/>
    </xf>
    <xf numFmtId="0" fontId="5" fillId="2" borderId="7" xfId="12" applyFont="1" applyFill="1" applyBorder="1" applyAlignment="1" applyProtection="1">
      <alignment horizontal="left" vertical="center"/>
    </xf>
    <xf numFmtId="43" fontId="2" fillId="2" borderId="7" xfId="10" applyNumberFormat="1" applyFont="1" applyFill="1" applyBorder="1" applyAlignment="1">
      <alignment horizontal="right" vertical="center"/>
    </xf>
    <xf numFmtId="43" fontId="2" fillId="2" borderId="1" xfId="10" applyNumberFormat="1" applyFont="1" applyFill="1" applyBorder="1" applyAlignment="1">
      <alignment horizontal="right" vertical="center"/>
    </xf>
    <xf numFmtId="0" fontId="5" fillId="2" borderId="7" xfId="12" applyFont="1" applyFill="1" applyBorder="1" applyAlignment="1" applyProtection="1">
      <alignment horizontal="left" vertical="center" indent="1"/>
    </xf>
    <xf numFmtId="0" fontId="5" fillId="2" borderId="1" xfId="12" applyFont="1" applyFill="1" applyBorder="1" applyAlignment="1" applyProtection="1">
      <alignment horizontal="left" vertical="center" indent="1"/>
    </xf>
    <xf numFmtId="0" fontId="5" fillId="2" borderId="1" xfId="0" applyFont="1" applyFill="1" applyBorder="1" applyAlignment="1">
      <alignment horizontal="left" vertical="center"/>
    </xf>
    <xf numFmtId="0" fontId="16" fillId="2" borderId="7" xfId="12" applyFont="1" applyFill="1" applyBorder="1" applyAlignment="1" applyProtection="1">
      <alignment horizontal="left" vertical="center" indent="1"/>
    </xf>
    <xf numFmtId="0" fontId="16" fillId="2" borderId="7" xfId="0" applyFont="1" applyFill="1" applyBorder="1" applyAlignment="1">
      <alignment horizontal="left" vertical="center"/>
    </xf>
    <xf numFmtId="0" fontId="2" fillId="2" borderId="0" xfId="0" applyFont="1" applyFill="1" applyAlignment="1"/>
    <xf numFmtId="179" fontId="2" fillId="2" borderId="0" xfId="176" applyNumberFormat="1" applyFont="1" applyFill="1" applyBorder="1" applyAlignment="1" applyProtection="1">
      <alignment horizontal="left"/>
      <protection hidden="1"/>
    </xf>
    <xf numFmtId="0" fontId="2" fillId="2" borderId="0" xfId="176" applyFont="1" applyFill="1" applyBorder="1" applyAlignment="1" applyProtection="1">
      <protection hidden="1"/>
    </xf>
    <xf numFmtId="205" fontId="2" fillId="2" borderId="0" xfId="10" applyNumberFormat="1" applyFont="1" applyFill="1" applyBorder="1" applyAlignment="1" applyProtection="1">
      <alignment horizontal="left"/>
      <protection hidden="1"/>
    </xf>
    <xf numFmtId="205" fontId="2" fillId="0" borderId="0" xfId="10" applyNumberFormat="1" applyFont="1" applyFill="1" applyBorder="1" applyAlignment="1" applyProtection="1">
      <alignment horizontal="center"/>
      <protection hidden="1"/>
    </xf>
    <xf numFmtId="179" fontId="2" fillId="2" borderId="0" xfId="176" applyNumberFormat="1" applyFont="1" applyFill="1" applyBorder="1" applyAlignment="1" applyProtection="1">
      <alignment horizontal="left" vertical="center"/>
      <protection hidden="1"/>
    </xf>
    <xf numFmtId="0" fontId="2" fillId="2" borderId="0" xfId="176" applyFont="1" applyFill="1" applyBorder="1" applyAlignment="1" applyProtection="1">
      <alignment vertical="center"/>
      <protection hidden="1"/>
    </xf>
    <xf numFmtId="205" fontId="2" fillId="2" borderId="0" xfId="176" applyNumberFormat="1" applyFont="1" applyFill="1" applyBorder="1" applyAlignment="1" applyProtection="1">
      <alignment horizontal="left" vertical="center"/>
      <protection hidden="1"/>
    </xf>
    <xf numFmtId="205" fontId="2" fillId="2" borderId="0" xfId="10" applyNumberFormat="1" applyFont="1" applyFill="1" applyBorder="1" applyAlignment="1" applyProtection="1">
      <alignment horizontal="left" vertical="center"/>
      <protection hidden="1"/>
    </xf>
    <xf numFmtId="205" fontId="2" fillId="2" borderId="0" xfId="10" applyNumberFormat="1" applyFont="1" applyFill="1" applyBorder="1" applyAlignment="1" applyProtection="1">
      <alignment horizontal="center" vertical="center"/>
      <protection hidden="1"/>
    </xf>
    <xf numFmtId="205" fontId="2" fillId="0" borderId="0" xfId="10" applyNumberFormat="1" applyFont="1" applyFill="1" applyBorder="1" applyAlignment="1" applyProtection="1">
      <alignment horizontal="center" vertical="center"/>
      <protection hidden="1"/>
    </xf>
    <xf numFmtId="191" fontId="23" fillId="0" borderId="0" xfId="160" applyNumberFormat="1" applyFont="1" applyFill="1" applyBorder="1" applyAlignment="1" applyProtection="1">
      <alignment horizontal="left" vertical="center"/>
      <protection locked="0"/>
    </xf>
    <xf numFmtId="191" fontId="2" fillId="0" borderId="0" xfId="160" applyNumberFormat="1" applyFont="1" applyFill="1" applyBorder="1" applyAlignment="1" applyProtection="1">
      <alignment horizontal="left" vertical="center"/>
      <protection locked="0"/>
    </xf>
    <xf numFmtId="191" fontId="2" fillId="0" borderId="0" xfId="160" applyNumberFormat="1" applyFont="1" applyFill="1" applyBorder="1" applyAlignment="1" applyProtection="1">
      <alignment horizontal="center" vertical="center"/>
      <protection locked="0"/>
    </xf>
    <xf numFmtId="0" fontId="0" fillId="0" borderId="0" xfId="0" applyFill="1" applyBorder="1"/>
    <xf numFmtId="191" fontId="24" fillId="7" borderId="0" xfId="160" applyNumberFormat="1" applyFont="1" applyFill="1" applyBorder="1" applyAlignment="1" applyProtection="1">
      <alignment horizontal="center" vertical="center"/>
      <protection locked="0"/>
    </xf>
    <xf numFmtId="191" fontId="23" fillId="7" borderId="0" xfId="160" applyNumberFormat="1" applyFont="1" applyFill="1" applyBorder="1" applyAlignment="1" applyProtection="1">
      <alignment horizontal="center" vertical="center"/>
      <protection locked="0"/>
    </xf>
    <xf numFmtId="191" fontId="5" fillId="7" borderId="0" xfId="160" applyNumberFormat="1" applyFont="1" applyFill="1" applyBorder="1" applyAlignment="1" applyProtection="1">
      <alignment vertical="center"/>
      <protection locked="0"/>
    </xf>
    <xf numFmtId="191" fontId="2" fillId="7" borderId="2" xfId="160" applyNumberFormat="1" applyFont="1" applyFill="1" applyBorder="1" applyAlignment="1" applyProtection="1">
      <alignment vertical="center"/>
      <protection locked="0"/>
    </xf>
    <xf numFmtId="191" fontId="2" fillId="7" borderId="0" xfId="160" applyNumberFormat="1" applyFont="1" applyFill="1" applyBorder="1" applyAlignment="1" applyProtection="1">
      <alignment horizontal="right" vertical="center"/>
      <protection locked="0"/>
    </xf>
    <xf numFmtId="191" fontId="3" fillId="7" borderId="0" xfId="160" applyNumberFormat="1" applyFont="1" applyFill="1" applyBorder="1" applyAlignment="1" applyProtection="1">
      <alignment horizontal="left" vertical="center"/>
      <protection locked="0"/>
    </xf>
    <xf numFmtId="191" fontId="2" fillId="7" borderId="0" xfId="160" applyNumberFormat="1" applyFont="1" applyFill="1" applyBorder="1" applyAlignment="1" applyProtection="1">
      <alignment horizontal="left" vertical="center"/>
      <protection locked="0"/>
    </xf>
    <xf numFmtId="210" fontId="2" fillId="7" borderId="0" xfId="160" applyNumberFormat="1" applyFont="1" applyFill="1" applyBorder="1" applyAlignment="1" applyProtection="1">
      <alignment horizontal="left" vertical="center"/>
      <protection locked="0"/>
    </xf>
    <xf numFmtId="191" fontId="1" fillId="7" borderId="1" xfId="160" applyNumberFormat="1" applyFont="1" applyFill="1" applyBorder="1" applyAlignment="1" applyProtection="1">
      <alignment horizontal="center" vertical="center"/>
      <protection locked="0"/>
    </xf>
    <xf numFmtId="191" fontId="1" fillId="7" borderId="7" xfId="160" applyNumberFormat="1" applyFont="1" applyFill="1" applyBorder="1" applyAlignment="1" applyProtection="1">
      <alignment horizontal="center" vertical="center"/>
      <protection locked="0"/>
    </xf>
    <xf numFmtId="191" fontId="1" fillId="7" borderId="5" xfId="160" applyNumberFormat="1" applyFont="1" applyFill="1" applyBorder="1" applyAlignment="1" applyProtection="1">
      <alignment horizontal="center" vertical="center"/>
      <protection locked="0"/>
    </xf>
    <xf numFmtId="191" fontId="1" fillId="7" borderId="14" xfId="160" applyNumberFormat="1" applyFont="1" applyFill="1" applyBorder="1" applyAlignment="1" applyProtection="1">
      <alignment horizontal="center" vertical="center"/>
      <protection locked="0"/>
    </xf>
    <xf numFmtId="191" fontId="2" fillId="8" borderId="1" xfId="135" applyNumberFormat="1" applyFont="1" applyFill="1" applyBorder="1" applyAlignment="1" applyProtection="1">
      <alignment vertical="center"/>
      <protection locked="0"/>
    </xf>
    <xf numFmtId="210" fontId="2" fillId="8" borderId="7" xfId="160" applyNumberFormat="1" applyFont="1" applyFill="1" applyBorder="1" applyAlignment="1" applyProtection="1">
      <alignment horizontal="center" vertical="center"/>
      <protection locked="0"/>
    </xf>
    <xf numFmtId="204" fontId="2" fillId="8" borderId="4" xfId="160" applyNumberFormat="1" applyFont="1" applyFill="1" applyBorder="1" applyAlignment="1" applyProtection="1">
      <alignment horizontal="right" vertical="center"/>
      <protection locked="0"/>
    </xf>
    <xf numFmtId="204" fontId="2" fillId="8" borderId="11" xfId="160" applyNumberFormat="1" applyFont="1" applyFill="1" applyBorder="1" applyAlignment="1" applyProtection="1">
      <alignment horizontal="right" vertical="center"/>
      <protection locked="0"/>
    </xf>
    <xf numFmtId="204" fontId="2" fillId="8" borderId="14" xfId="160" applyNumberFormat="1" applyFont="1" applyFill="1" applyBorder="1" applyAlignment="1" applyProtection="1">
      <alignment horizontal="left" vertical="center"/>
      <protection locked="0"/>
    </xf>
    <xf numFmtId="204" fontId="5" fillId="8" borderId="7" xfId="160" applyNumberFormat="1" applyFont="1" applyFill="1" applyBorder="1" applyAlignment="1" applyProtection="1">
      <alignment horizontal="left" vertical="center"/>
      <protection locked="0"/>
    </xf>
    <xf numFmtId="210" fontId="2" fillId="8" borderId="1" xfId="160" applyNumberFormat="1" applyFont="1" applyFill="1" applyBorder="1" applyAlignment="1" applyProtection="1">
      <alignment horizontal="center" vertical="center"/>
      <protection locked="0"/>
    </xf>
    <xf numFmtId="191" fontId="2" fillId="8" borderId="1" xfId="160" applyNumberFormat="1" applyFont="1" applyFill="1" applyBorder="1" applyAlignment="1" applyProtection="1">
      <alignment horizontal="left" vertical="center" indent="1"/>
      <protection locked="0"/>
    </xf>
    <xf numFmtId="204" fontId="2" fillId="8" borderId="1" xfId="159" applyNumberFormat="1" applyFont="1" applyFill="1" applyBorder="1" applyAlignment="1" applyProtection="1">
      <alignment horizontal="right" vertical="center"/>
      <protection locked="0"/>
    </xf>
    <xf numFmtId="204" fontId="2" fillId="8" borderId="5" xfId="159" applyNumberFormat="1" applyFont="1" applyFill="1" applyBorder="1" applyAlignment="1" applyProtection="1">
      <alignment horizontal="right" vertical="center"/>
      <protection locked="0"/>
    </xf>
    <xf numFmtId="191" fontId="2" fillId="8" borderId="15" xfId="160" applyNumberFormat="1" applyFont="1" applyFill="1" applyBorder="1" applyAlignment="1" applyProtection="1">
      <alignment horizontal="left" vertical="center" indent="1"/>
      <protection locked="0"/>
    </xf>
    <xf numFmtId="204" fontId="2" fillId="8" borderId="1" xfId="160" applyNumberFormat="1" applyFont="1" applyFill="1" applyBorder="1" applyAlignment="1" applyProtection="1">
      <alignment horizontal="right" vertical="center"/>
      <protection locked="0"/>
    </xf>
    <xf numFmtId="191" fontId="3" fillId="8" borderId="1" xfId="160" applyNumberFormat="1" applyFont="1" applyFill="1" applyBorder="1" applyAlignment="1" applyProtection="1">
      <alignment horizontal="center" vertical="center"/>
      <protection locked="0"/>
    </xf>
    <xf numFmtId="204" fontId="2" fillId="8" borderId="5" xfId="160" applyNumberFormat="1" applyFont="1" applyFill="1" applyBorder="1" applyAlignment="1" applyProtection="1">
      <alignment horizontal="right" vertical="center"/>
      <protection locked="0"/>
    </xf>
    <xf numFmtId="191" fontId="2" fillId="8" borderId="1" xfId="160" applyNumberFormat="1" applyFont="1" applyFill="1" applyBorder="1" applyAlignment="1" applyProtection="1">
      <alignment horizontal="left" vertical="center"/>
      <protection locked="0"/>
    </xf>
    <xf numFmtId="204" fontId="3" fillId="8" borderId="7" xfId="160" applyNumberFormat="1" applyFont="1" applyFill="1" applyBorder="1" applyAlignment="1" applyProtection="1">
      <alignment horizontal="center" vertical="center"/>
      <protection locked="0"/>
    </xf>
    <xf numFmtId="204" fontId="2" fillId="8" borderId="7" xfId="160" applyNumberFormat="1" applyFont="1" applyFill="1" applyBorder="1" applyAlignment="1" applyProtection="1">
      <alignment horizontal="left" vertical="center"/>
      <protection locked="0"/>
    </xf>
    <xf numFmtId="204" fontId="1" fillId="8" borderId="6" xfId="135" applyNumberFormat="1" applyFont="1" applyFill="1" applyBorder="1" applyAlignment="1" applyProtection="1">
      <alignment horizontal="center" vertical="center"/>
      <protection locked="0"/>
    </xf>
    <xf numFmtId="191" fontId="2" fillId="8" borderId="0" xfId="160" applyNumberFormat="1" applyFont="1" applyFill="1" applyBorder="1" applyAlignment="1" applyProtection="1">
      <alignment horizontal="left" vertical="center"/>
      <protection locked="0"/>
    </xf>
    <xf numFmtId="210" fontId="2" fillId="8" borderId="0" xfId="160" applyNumberFormat="1" applyFont="1" applyFill="1" applyBorder="1" applyAlignment="1" applyProtection="1">
      <alignment horizontal="left" vertical="center"/>
      <protection locked="0"/>
    </xf>
    <xf numFmtId="191" fontId="3" fillId="8" borderId="4" xfId="135" applyNumberFormat="1" applyFont="1" applyFill="1" applyBorder="1" applyAlignment="1" applyProtection="1">
      <alignment horizontal="center" vertical="center"/>
      <protection locked="0"/>
    </xf>
    <xf numFmtId="0" fontId="3" fillId="8" borderId="3" xfId="160" applyNumberFormat="1" applyFont="1" applyFill="1" applyBorder="1" applyAlignment="1" applyProtection="1">
      <alignment horizontal="center" vertical="center"/>
      <protection locked="0"/>
    </xf>
    <xf numFmtId="204" fontId="3" fillId="8" borderId="3" xfId="160" applyNumberFormat="1" applyFont="1" applyFill="1" applyBorder="1" applyAlignment="1" applyProtection="1">
      <alignment horizontal="right" vertical="center"/>
      <protection locked="0"/>
    </xf>
    <xf numFmtId="204" fontId="3" fillId="8" borderId="10" xfId="160" applyNumberFormat="1" applyFont="1" applyFill="1" applyBorder="1" applyAlignment="1" applyProtection="1">
      <alignment horizontal="right" vertical="center"/>
      <protection locked="0"/>
    </xf>
    <xf numFmtId="191" fontId="5" fillId="8" borderId="0" xfId="160" applyNumberFormat="1" applyFont="1" applyFill="1" applyBorder="1" applyAlignment="1" applyProtection="1">
      <alignment horizontal="left" vertical="center"/>
      <protection locked="0"/>
    </xf>
    <xf numFmtId="191" fontId="1" fillId="7" borderId="0" xfId="160" applyNumberFormat="1" applyFont="1" applyFill="1" applyBorder="1" applyAlignment="1" applyProtection="1">
      <alignment horizontal="right" vertical="center"/>
      <protection locked="0"/>
    </xf>
    <xf numFmtId="204" fontId="2" fillId="8" borderId="1" xfId="160" applyNumberFormat="1" applyFont="1" applyFill="1" applyBorder="1" applyAlignment="1" applyProtection="1">
      <alignment horizontal="left" vertical="center"/>
      <protection locked="0"/>
    </xf>
    <xf numFmtId="204" fontId="3" fillId="8" borderId="1" xfId="160" applyNumberFormat="1" applyFont="1" applyFill="1" applyBorder="1" applyAlignment="1" applyProtection="1">
      <alignment horizontal="right" vertical="center"/>
      <protection locked="0"/>
    </xf>
    <xf numFmtId="191" fontId="2" fillId="8" borderId="1" xfId="160" applyNumberFormat="1" applyFont="1" applyFill="1" applyBorder="1" applyAlignment="1" applyProtection="1">
      <alignment horizontal="right" vertical="center"/>
      <protection locked="0"/>
    </xf>
    <xf numFmtId="204" fontId="3" fillId="8" borderId="1" xfId="159" applyNumberFormat="1" applyFont="1" applyFill="1" applyBorder="1" applyAlignment="1" applyProtection="1">
      <alignment horizontal="right" vertical="center"/>
      <protection locked="0"/>
    </xf>
    <xf numFmtId="191" fontId="2" fillId="8" borderId="0" xfId="160" applyNumberFormat="1" applyFont="1" applyFill="1" applyBorder="1" applyAlignment="1" applyProtection="1">
      <alignment horizontal="right" vertical="center"/>
      <protection locked="0"/>
    </xf>
    <xf numFmtId="204" fontId="3" fillId="8" borderId="1" xfId="159" applyNumberFormat="1" applyFont="1" applyFill="1" applyBorder="1" applyAlignment="1" applyProtection="1">
      <alignment horizontal="left" vertical="center"/>
      <protection locked="0"/>
    </xf>
    <xf numFmtId="191" fontId="5" fillId="8" borderId="0" xfId="160" applyNumberFormat="1" applyFont="1" applyFill="1" applyBorder="1" applyAlignment="1" applyProtection="1">
      <alignment horizontal="right" vertical="center"/>
      <protection locked="0"/>
    </xf>
    <xf numFmtId="0" fontId="2" fillId="0" borderId="0" xfId="0" applyFont="1" applyFill="1" applyBorder="1" applyAlignment="1" applyProtection="1">
      <alignment vertical="center"/>
    </xf>
    <xf numFmtId="0" fontId="5" fillId="3" borderId="1" xfId="176" applyFont="1" applyFill="1" applyBorder="1" applyAlignment="1" applyProtection="1">
      <alignment horizontal="left" vertical="center"/>
    </xf>
    <xf numFmtId="0" fontId="5" fillId="3" borderId="1" xfId="176" applyFont="1" applyFill="1" applyBorder="1" applyAlignment="1" applyProtection="1">
      <alignment horizontal="center" vertical="center" wrapText="1"/>
    </xf>
    <xf numFmtId="0" fontId="5" fillId="0" borderId="0" xfId="176" applyFont="1" applyFill="1" applyBorder="1" applyAlignment="1" applyProtection="1">
      <alignment horizontal="left" vertical="center"/>
    </xf>
    <xf numFmtId="0" fontId="5" fillId="9" borderId="1" xfId="176" applyFont="1" applyFill="1" applyBorder="1" applyAlignment="1" applyProtection="1">
      <alignment horizontal="left" vertical="center" wrapText="1" shrinkToFit="1"/>
    </xf>
    <xf numFmtId="0" fontId="5" fillId="10" borderId="1" xfId="176" applyFont="1" applyFill="1" applyBorder="1" applyAlignment="1" applyProtection="1">
      <alignment horizontal="center" vertical="center" wrapText="1" shrinkToFit="1"/>
    </xf>
    <xf numFmtId="0" fontId="2" fillId="10" borderId="1" xfId="176" applyFont="1" applyFill="1" applyBorder="1" applyAlignment="1" applyProtection="1">
      <alignment horizontal="center" vertical="center" wrapText="1" shrinkToFit="1"/>
    </xf>
    <xf numFmtId="0" fontId="25" fillId="11" borderId="1" xfId="12" applyFont="1" applyFill="1" applyBorder="1" applyAlignment="1" applyProtection="1">
      <alignment vertical="center" shrinkToFit="1"/>
    </xf>
    <xf numFmtId="0" fontId="5" fillId="0" borderId="1" xfId="176" applyFont="1" applyFill="1" applyBorder="1" applyAlignment="1" applyProtection="1">
      <alignment horizontal="center" vertical="center" shrinkToFit="1"/>
    </xf>
    <xf numFmtId="0" fontId="5" fillId="0" borderId="0" xfId="176" applyFont="1" applyFill="1" applyBorder="1" applyAlignment="1" applyProtection="1">
      <alignment horizontal="left" vertical="center" shrinkToFit="1"/>
    </xf>
    <xf numFmtId="0" fontId="26" fillId="11" borderId="1" xfId="12" applyFont="1" applyFill="1" applyBorder="1" applyAlignment="1" applyProtection="1">
      <alignment vertical="center" shrinkToFit="1"/>
    </xf>
    <xf numFmtId="0" fontId="5" fillId="3" borderId="1" xfId="176" applyFont="1" applyFill="1" applyBorder="1" applyAlignment="1" applyProtection="1">
      <alignment horizontal="left" vertical="center" shrinkToFit="1"/>
    </xf>
    <xf numFmtId="49" fontId="2" fillId="10" borderId="1" xfId="176" applyNumberFormat="1" applyFont="1" applyFill="1" applyBorder="1" applyAlignment="1" applyProtection="1">
      <alignment horizontal="center" vertical="center" wrapText="1" shrinkToFit="1"/>
    </xf>
    <xf numFmtId="0" fontId="26" fillId="11" borderId="1" xfId="12" applyFont="1" applyFill="1" applyBorder="1" applyAlignment="1" applyProtection="1">
      <alignment horizontal="left" vertical="center" indent="2" shrinkToFit="1"/>
    </xf>
    <xf numFmtId="0" fontId="25" fillId="11" borderId="1" xfId="12" applyFont="1" applyFill="1" applyBorder="1" applyAlignment="1" applyProtection="1">
      <alignment horizontal="left" vertical="center" indent="2" shrinkToFit="1"/>
    </xf>
    <xf numFmtId="0" fontId="5" fillId="3" borderId="1" xfId="176" applyFont="1" applyFill="1" applyBorder="1" applyAlignment="1" applyProtection="1">
      <alignment horizontal="center" vertical="center" shrinkToFit="1"/>
    </xf>
    <xf numFmtId="0" fontId="2" fillId="3" borderId="1" xfId="176" applyFont="1" applyFill="1" applyBorder="1" applyAlignment="1" applyProtection="1">
      <alignment horizontal="center" vertical="center" shrinkToFit="1"/>
    </xf>
    <xf numFmtId="0" fontId="27" fillId="10" borderId="1" xfId="176" applyFont="1" applyFill="1" applyBorder="1" applyAlignment="1" applyProtection="1">
      <alignment horizontal="center" vertical="center" wrapText="1" shrinkToFit="1"/>
    </xf>
    <xf numFmtId="0" fontId="28" fillId="3" borderId="1" xfId="176" applyFont="1" applyFill="1" applyBorder="1" applyAlignment="1" applyProtection="1">
      <alignment horizontal="center" vertical="center" wrapText="1" shrinkToFit="1"/>
    </xf>
    <xf numFmtId="0" fontId="29" fillId="3" borderId="4" xfId="176" applyFont="1" applyFill="1" applyBorder="1" applyAlignment="1" applyProtection="1">
      <alignment horizontal="center" vertical="center" wrapText="1" shrinkToFit="1"/>
    </xf>
    <xf numFmtId="0" fontId="2" fillId="0" borderId="1" xfId="176" applyFont="1" applyFill="1" applyBorder="1" applyAlignment="1" applyProtection="1">
      <alignment horizontal="center" vertical="center" shrinkToFit="1"/>
    </xf>
    <xf numFmtId="0" fontId="0" fillId="3" borderId="1" xfId="176" applyFont="1" applyFill="1" applyBorder="1" applyAlignment="1" applyProtection="1">
      <alignment horizontal="center" vertical="center" shrinkToFit="1"/>
    </xf>
    <xf numFmtId="0" fontId="30" fillId="3" borderId="1" xfId="176" applyFont="1" applyFill="1" applyBorder="1" applyAlignment="1" applyProtection="1">
      <alignment horizontal="center" vertical="center"/>
    </xf>
    <xf numFmtId="0" fontId="5" fillId="9" borderId="10" xfId="176" applyFont="1" applyFill="1" applyBorder="1" applyAlignment="1" applyProtection="1">
      <alignment horizontal="center" vertical="center" wrapText="1" shrinkToFit="1"/>
    </xf>
    <xf numFmtId="0" fontId="5" fillId="9" borderId="8" xfId="176" applyFont="1" applyFill="1" applyBorder="1" applyAlignment="1" applyProtection="1">
      <alignment horizontal="center" vertical="center" wrapText="1" shrinkToFit="1"/>
    </xf>
    <xf numFmtId="0" fontId="5" fillId="9" borderId="12" xfId="176" applyFont="1" applyFill="1" applyBorder="1" applyAlignment="1" applyProtection="1">
      <alignment horizontal="center" vertical="center" wrapText="1" shrinkToFit="1"/>
    </xf>
    <xf numFmtId="0" fontId="5" fillId="9" borderId="11" xfId="176" applyFont="1" applyFill="1" applyBorder="1" applyAlignment="1" applyProtection="1">
      <alignment horizontal="center" vertical="center" wrapText="1" shrinkToFit="1"/>
    </xf>
    <xf numFmtId="0" fontId="5" fillId="9" borderId="2" xfId="176" applyFont="1" applyFill="1" applyBorder="1" applyAlignment="1" applyProtection="1">
      <alignment horizontal="center" vertical="center" wrapText="1" shrinkToFit="1"/>
    </xf>
    <xf numFmtId="0" fontId="5" fillId="9" borderId="13" xfId="176" applyFont="1" applyFill="1" applyBorder="1" applyAlignment="1" applyProtection="1">
      <alignment horizontal="center" vertical="center" wrapText="1" shrinkToFit="1"/>
    </xf>
    <xf numFmtId="0" fontId="30" fillId="3" borderId="9" xfId="176" applyFont="1" applyFill="1" applyBorder="1" applyAlignment="1" applyProtection="1">
      <alignment vertical="center"/>
    </xf>
    <xf numFmtId="0" fontId="30" fillId="3" borderId="0" xfId="176" applyFont="1" applyFill="1" applyBorder="1" applyAlignment="1" applyProtection="1">
      <alignment vertical="center"/>
    </xf>
    <xf numFmtId="0" fontId="30" fillId="3" borderId="16" xfId="176" applyFont="1" applyFill="1" applyBorder="1" applyAlignment="1" applyProtection="1">
      <alignment vertical="center"/>
    </xf>
    <xf numFmtId="0" fontId="30" fillId="3" borderId="11" xfId="176" applyFont="1" applyFill="1" applyBorder="1" applyAlignment="1" applyProtection="1">
      <alignment vertical="center"/>
    </xf>
    <xf numFmtId="0" fontId="30" fillId="3" borderId="2" xfId="176" applyFont="1" applyFill="1" applyBorder="1" applyAlignment="1" applyProtection="1">
      <alignment vertical="center"/>
    </xf>
    <xf numFmtId="0" fontId="30" fillId="3" borderId="13" xfId="176" applyFont="1" applyFill="1" applyBorder="1" applyAlignment="1" applyProtection="1">
      <alignment vertical="center"/>
    </xf>
    <xf numFmtId="0" fontId="31" fillId="3" borderId="10" xfId="176" applyFont="1" applyFill="1" applyBorder="1" applyAlignment="1" applyProtection="1">
      <alignment vertical="center"/>
    </xf>
    <xf numFmtId="0" fontId="31" fillId="3" borderId="8" xfId="176" applyFont="1" applyFill="1" applyBorder="1" applyAlignment="1" applyProtection="1">
      <alignment vertical="center"/>
    </xf>
    <xf numFmtId="0" fontId="31" fillId="3" borderId="12" xfId="176" applyFont="1" applyFill="1" applyBorder="1" applyAlignment="1" applyProtection="1">
      <alignment vertical="center"/>
    </xf>
    <xf numFmtId="0" fontId="31" fillId="3" borderId="9" xfId="176" applyFont="1" applyFill="1" applyBorder="1" applyAlignment="1" applyProtection="1">
      <alignment vertical="center"/>
    </xf>
    <xf numFmtId="0" fontId="31" fillId="3" borderId="0" xfId="176" applyFont="1" applyFill="1" applyBorder="1" applyAlignment="1" applyProtection="1">
      <alignment vertical="center"/>
    </xf>
    <xf numFmtId="0" fontId="31" fillId="3" borderId="16" xfId="176" applyFont="1" applyFill="1" applyBorder="1" applyAlignment="1" applyProtection="1">
      <alignment vertical="center"/>
    </xf>
    <xf numFmtId="0" fontId="31" fillId="3" borderId="11" xfId="176" applyFont="1" applyFill="1" applyBorder="1" applyAlignment="1" applyProtection="1">
      <alignment vertical="center"/>
    </xf>
    <xf numFmtId="0" fontId="31" fillId="3" borderId="2" xfId="176" applyFont="1" applyFill="1" applyBorder="1" applyAlignment="1" applyProtection="1">
      <alignment vertical="center"/>
    </xf>
    <xf numFmtId="0" fontId="31" fillId="3" borderId="13" xfId="176" applyFont="1" applyFill="1" applyBorder="1" applyAlignment="1" applyProtection="1">
      <alignment vertical="center"/>
    </xf>
    <xf numFmtId="0" fontId="5" fillId="0" borderId="0" xfId="0" applyFont="1" applyAlignment="1" applyProtection="1">
      <alignment vertical="center"/>
    </xf>
    <xf numFmtId="0" fontId="2" fillId="0" borderId="0" xfId="166" applyFont="1" applyAlignment="1">
      <alignment horizontal="center" vertical="center"/>
    </xf>
    <xf numFmtId="191" fontId="23" fillId="0" borderId="0" xfId="160" applyNumberFormat="1" applyFont="1" applyFill="1" applyAlignment="1" applyProtection="1">
      <alignment horizontal="left"/>
      <protection locked="0"/>
    </xf>
    <xf numFmtId="191" fontId="3" fillId="0" borderId="0" xfId="160" applyNumberFormat="1" applyFont="1" applyFill="1" applyAlignment="1" applyProtection="1">
      <alignment horizontal="center"/>
      <protection locked="0"/>
    </xf>
    <xf numFmtId="191" fontId="2" fillId="0" borderId="0" xfId="160" applyNumberFormat="1" applyFont="1" applyFill="1" applyAlignment="1" applyProtection="1">
      <alignment horizontal="center"/>
      <protection locked="0"/>
    </xf>
    <xf numFmtId="191" fontId="5" fillId="0" borderId="0" xfId="160" applyNumberFormat="1" applyFont="1" applyFill="1" applyAlignment="1" applyProtection="1">
      <alignment horizontal="left"/>
      <protection locked="0"/>
    </xf>
    <xf numFmtId="191" fontId="2" fillId="0" borderId="0" xfId="160" applyNumberFormat="1" applyFont="1" applyFill="1" applyAlignment="1" applyProtection="1">
      <alignment horizontal="left"/>
      <protection locked="0"/>
    </xf>
    <xf numFmtId="210" fontId="2" fillId="0" borderId="0" xfId="160" applyNumberFormat="1" applyFont="1" applyFill="1" applyAlignment="1" applyProtection="1">
      <alignment horizontal="left"/>
      <protection locked="0"/>
    </xf>
    <xf numFmtId="191" fontId="2" fillId="0" borderId="0" xfId="160" applyNumberFormat="1" applyFont="1" applyFill="1" applyAlignment="1" applyProtection="1">
      <alignment horizontal="right"/>
      <protection locked="0"/>
    </xf>
    <xf numFmtId="191" fontId="25" fillId="0" borderId="0" xfId="12" applyNumberFormat="1" applyFont="1" applyFill="1" applyBorder="1" applyAlignment="1" applyProtection="1">
      <alignment horizontal="left"/>
      <protection locked="0"/>
    </xf>
    <xf numFmtId="191" fontId="23" fillId="0" borderId="0" xfId="160" applyNumberFormat="1" applyFont="1" applyFill="1" applyBorder="1" applyAlignment="1" applyProtection="1">
      <alignment horizontal="center"/>
      <protection locked="0"/>
    </xf>
    <xf numFmtId="191" fontId="24" fillId="0" borderId="0" xfId="160" applyNumberFormat="1" applyFont="1" applyFill="1" applyBorder="1" applyAlignment="1" applyProtection="1">
      <alignment horizontal="center"/>
      <protection locked="0"/>
    </xf>
    <xf numFmtId="0" fontId="2" fillId="0" borderId="0" xfId="160" applyNumberFormat="1" applyFont="1" applyFill="1" applyBorder="1" applyAlignment="1" applyProtection="1">
      <alignment horizontal="center"/>
      <protection locked="0"/>
    </xf>
    <xf numFmtId="191" fontId="5" fillId="0" borderId="2" xfId="160" applyNumberFormat="1" applyFont="1" applyFill="1" applyBorder="1" applyAlignment="1" applyProtection="1">
      <alignment horizontal="left"/>
      <protection locked="0"/>
    </xf>
    <xf numFmtId="191" fontId="2" fillId="0" borderId="2" xfId="160" applyNumberFormat="1" applyFont="1" applyFill="1" applyBorder="1" applyAlignment="1" applyProtection="1">
      <alignment horizontal="left"/>
      <protection locked="0"/>
    </xf>
    <xf numFmtId="191" fontId="3" fillId="0" borderId="0" xfId="160" applyNumberFormat="1" applyFont="1" applyFill="1" applyAlignment="1" applyProtection="1">
      <alignment horizontal="left"/>
      <protection locked="0"/>
    </xf>
    <xf numFmtId="191" fontId="1" fillId="0" borderId="1" xfId="160" applyNumberFormat="1" applyFont="1" applyFill="1" applyBorder="1" applyAlignment="1" applyProtection="1">
      <alignment horizontal="center"/>
      <protection locked="0"/>
    </xf>
    <xf numFmtId="191" fontId="1" fillId="0" borderId="14" xfId="160" applyNumberFormat="1" applyFont="1" applyFill="1" applyBorder="1" applyAlignment="1" applyProtection="1">
      <alignment horizontal="center"/>
      <protection locked="0"/>
    </xf>
    <xf numFmtId="191" fontId="1" fillId="0" borderId="7" xfId="160" applyNumberFormat="1" applyFont="1" applyFill="1" applyBorder="1" applyAlignment="1" applyProtection="1">
      <alignment horizontal="center"/>
      <protection locked="0"/>
    </xf>
    <xf numFmtId="191" fontId="5" fillId="0" borderId="5" xfId="135" applyNumberFormat="1" applyFont="1" applyFill="1" applyBorder="1" applyAlignment="1" applyProtection="1">
      <alignment horizontal="left"/>
      <protection locked="0"/>
    </xf>
    <xf numFmtId="210" fontId="2" fillId="0" borderId="1" xfId="160" applyNumberFormat="1" applyFont="1" applyFill="1" applyBorder="1" applyAlignment="1" applyProtection="1">
      <alignment horizontal="center"/>
      <protection locked="0"/>
    </xf>
    <xf numFmtId="204" fontId="2" fillId="0" borderId="4" xfId="160" applyNumberFormat="1" applyFont="1" applyFill="1" applyBorder="1" applyAlignment="1" applyProtection="1">
      <alignment horizontal="right"/>
      <protection locked="0"/>
    </xf>
    <xf numFmtId="204" fontId="5" fillId="0" borderId="14" xfId="160" applyNumberFormat="1" applyFont="1" applyFill="1" applyBorder="1" applyAlignment="1" applyProtection="1">
      <alignment horizontal="left"/>
      <protection locked="0"/>
    </xf>
    <xf numFmtId="204" fontId="5" fillId="0" borderId="7" xfId="160" applyNumberFormat="1" applyFont="1" applyFill="1" applyBorder="1" applyAlignment="1" applyProtection="1">
      <alignment horizontal="left"/>
      <protection locked="0"/>
    </xf>
    <xf numFmtId="210" fontId="5" fillId="0" borderId="1" xfId="160" applyNumberFormat="1" applyFont="1" applyFill="1" applyBorder="1" applyAlignment="1" applyProtection="1">
      <alignment horizontal="center"/>
      <protection locked="0"/>
    </xf>
    <xf numFmtId="204" fontId="2" fillId="0" borderId="1" xfId="160" applyNumberFormat="1" applyFont="1" applyFill="1" applyBorder="1" applyAlignment="1" applyProtection="1">
      <alignment horizontal="right"/>
      <protection locked="0"/>
    </xf>
    <xf numFmtId="191" fontId="5" fillId="0" borderId="15" xfId="160" applyNumberFormat="1" applyFont="1" applyFill="1" applyBorder="1" applyAlignment="1" applyProtection="1">
      <alignment horizontal="left"/>
      <protection locked="0"/>
    </xf>
    <xf numFmtId="204" fontId="2" fillId="0" borderId="1" xfId="159" applyNumberFormat="1" applyFont="1" applyFill="1" applyBorder="1" applyAlignment="1" applyProtection="1">
      <alignment horizontal="right"/>
      <protection locked="0"/>
    </xf>
    <xf numFmtId="204" fontId="5" fillId="0" borderId="14" xfId="160" applyNumberFormat="1" applyFont="1" applyFill="1" applyBorder="1" applyAlignment="1" applyProtection="1">
      <alignment horizontal="left" vertical="center"/>
      <protection locked="0"/>
    </xf>
    <xf numFmtId="204" fontId="1" fillId="0" borderId="7" xfId="160" applyNumberFormat="1" applyFont="1" applyFill="1" applyBorder="1" applyAlignment="1" applyProtection="1">
      <alignment horizontal="left"/>
      <protection locked="0"/>
    </xf>
    <xf numFmtId="191" fontId="1" fillId="0" borderId="15" xfId="160" applyNumberFormat="1" applyFont="1" applyFill="1" applyBorder="1" applyAlignment="1" applyProtection="1">
      <alignment horizontal="center"/>
      <protection locked="0"/>
    </xf>
    <xf numFmtId="191" fontId="1" fillId="0" borderId="15" xfId="160" applyNumberFormat="1" applyFont="1" applyFill="1" applyBorder="1" applyAlignment="1" applyProtection="1">
      <alignment horizontal="left"/>
      <protection locked="0"/>
    </xf>
    <xf numFmtId="204" fontId="1" fillId="12" borderId="7" xfId="160" applyNumberFormat="1" applyFont="1" applyFill="1" applyBorder="1" applyAlignment="1" applyProtection="1">
      <alignment horizontal="left"/>
      <protection locked="0"/>
    </xf>
    <xf numFmtId="204" fontId="3" fillId="12" borderId="1" xfId="160" applyNumberFormat="1" applyFont="1" applyFill="1" applyBorder="1" applyAlignment="1" applyProtection="1">
      <alignment horizontal="right"/>
      <protection locked="0"/>
    </xf>
    <xf numFmtId="204" fontId="5" fillId="0" borderId="17" xfId="160" applyNumberFormat="1" applyFont="1" applyFill="1" applyBorder="1" applyAlignment="1" applyProtection="1">
      <alignment horizontal="left"/>
      <protection locked="0"/>
    </xf>
    <xf numFmtId="204" fontId="5" fillId="0" borderId="16" xfId="160" applyNumberFormat="1" applyFont="1" applyFill="1" applyBorder="1" applyAlignment="1" applyProtection="1">
      <alignment horizontal="left"/>
      <protection locked="0"/>
    </xf>
    <xf numFmtId="204" fontId="1" fillId="12" borderId="6" xfId="135" applyNumberFormat="1" applyFont="1" applyFill="1" applyBorder="1" applyAlignment="1" applyProtection="1">
      <alignment horizontal="left"/>
      <protection locked="0"/>
    </xf>
    <xf numFmtId="204" fontId="3" fillId="12" borderId="1" xfId="159" applyNumberFormat="1" applyFont="1" applyFill="1" applyBorder="1" applyAlignment="1" applyProtection="1">
      <alignment horizontal="right"/>
      <protection locked="0"/>
    </xf>
    <xf numFmtId="191" fontId="3" fillId="12" borderId="5" xfId="135" applyNumberFormat="1" applyFont="1" applyFill="1" applyBorder="1" applyAlignment="1" applyProtection="1">
      <alignment horizontal="left"/>
      <protection locked="0"/>
    </xf>
    <xf numFmtId="204" fontId="3" fillId="12" borderId="3" xfId="160" applyNumberFormat="1" applyFont="1" applyFill="1" applyBorder="1" applyAlignment="1" applyProtection="1">
      <alignment horizontal="right"/>
      <protection locked="0"/>
    </xf>
    <xf numFmtId="204" fontId="3" fillId="12" borderId="14" xfId="160" applyNumberFormat="1" applyFont="1" applyFill="1" applyBorder="1" applyAlignment="1" applyProtection="1">
      <alignment horizontal="left"/>
      <protection locked="0"/>
    </xf>
    <xf numFmtId="191" fontId="2" fillId="0" borderId="5" xfId="160" applyNumberFormat="1" applyFont="1" applyFill="1" applyBorder="1" applyAlignment="1" applyProtection="1">
      <alignment horizontal="left"/>
      <protection locked="0"/>
    </xf>
    <xf numFmtId="204" fontId="2" fillId="0" borderId="14" xfId="160" applyNumberFormat="1" applyFont="1" applyFill="1" applyBorder="1" applyAlignment="1" applyProtection="1">
      <alignment horizontal="left"/>
      <protection locked="0"/>
    </xf>
    <xf numFmtId="191" fontId="5" fillId="0" borderId="0" xfId="160" applyNumberFormat="1" applyFont="1" applyFill="1" applyBorder="1" applyAlignment="1" applyProtection="1">
      <alignment horizontal="left"/>
      <protection locked="0"/>
    </xf>
    <xf numFmtId="191" fontId="5" fillId="0" borderId="0" xfId="160" applyNumberFormat="1" applyFont="1" applyFill="1" applyBorder="1" applyAlignment="1" applyProtection="1">
      <alignment horizontal="right"/>
      <protection locked="0"/>
    </xf>
    <xf numFmtId="191" fontId="1" fillId="0" borderId="0" xfId="160" applyNumberFormat="1" applyFont="1" applyFill="1" applyAlignment="1" applyProtection="1">
      <alignment horizontal="left"/>
      <protection locked="0"/>
    </xf>
    <xf numFmtId="204" fontId="5" fillId="0" borderId="1" xfId="160" applyNumberFormat="1" applyFont="1" applyFill="1" applyBorder="1" applyAlignment="1" applyProtection="1">
      <alignment horizontal="left"/>
      <protection locked="0"/>
    </xf>
    <xf numFmtId="204" fontId="5" fillId="0" borderId="1" xfId="160" applyNumberFormat="1" applyFont="1" applyFill="1" applyBorder="1" applyAlignment="1" applyProtection="1">
      <alignment horizontal="left" vertical="center"/>
      <protection locked="0"/>
    </xf>
    <xf numFmtId="204" fontId="1" fillId="0" borderId="1" xfId="160" applyNumberFormat="1" applyFont="1" applyFill="1" applyBorder="1" applyAlignment="1" applyProtection="1">
      <alignment horizontal="left"/>
      <protection locked="0"/>
    </xf>
    <xf numFmtId="204" fontId="1" fillId="0" borderId="1" xfId="159" applyNumberFormat="1" applyFont="1" applyFill="1" applyBorder="1" applyAlignment="1" applyProtection="1">
      <alignment horizontal="left"/>
      <protection locked="0"/>
    </xf>
    <xf numFmtId="204" fontId="3" fillId="0" borderId="1" xfId="159" applyNumberFormat="1" applyFont="1" applyFill="1" applyBorder="1" applyAlignment="1" applyProtection="1">
      <alignment horizontal="left"/>
      <protection locked="0"/>
    </xf>
    <xf numFmtId="204" fontId="2" fillId="0" borderId="1" xfId="160" applyNumberFormat="1" applyFont="1" applyFill="1" applyBorder="1" applyAlignment="1" applyProtection="1">
      <alignment horizontal="left"/>
      <protection locked="0"/>
    </xf>
    <xf numFmtId="0" fontId="0" fillId="0" borderId="1" xfId="0" applyBorder="1" applyAlignment="1" quotePrefix="1">
      <alignment vertical="center"/>
    </xf>
  </cellXfs>
  <cellStyles count="194">
    <cellStyle name="常规" xfId="0" builtinId="0"/>
    <cellStyle name="货币[0]" xfId="1" builtinId="7"/>
    <cellStyle name="20% - 强调文字颜色 3" xfId="2" builtinId="38"/>
    <cellStyle name="输入" xfId="3" builtinId="20"/>
    <cellStyle name="货币" xfId="4" builtinId="4"/>
    <cellStyle name="Normalny_Arkusz1" xfId="5"/>
    <cellStyle name="args.style" xfId="6"/>
    <cellStyle name="千位分隔[0]" xfId="7" builtinId="6"/>
    <cellStyle name="40% - 强调文字颜色 3" xfId="8" builtinId="39"/>
    <cellStyle name="差" xfId="9" builtinId="27"/>
    <cellStyle name="千位分隔" xfId="10" builtinId="3"/>
    <cellStyle name="60% - 强调文字颜色 3" xfId="11" builtinId="40"/>
    <cellStyle name="超链接" xfId="12" builtinId="8"/>
    <cellStyle name="百分比" xfId="13" builtinId="5"/>
    <cellStyle name="已访问的超链接" xfId="14" builtinId="9"/>
    <cellStyle name="Œ…‹æØ‚è_Region Orders (2)" xfId="15"/>
    <cellStyle name="注释" xfId="16" builtinId="10"/>
    <cellStyle name="60% - 强调文字颜色 2" xfId="17" builtinId="36"/>
    <cellStyle name="Entered" xfId="18"/>
    <cellStyle name="标题 4" xfId="19" builtinId="19"/>
    <cellStyle name="警告文本" xfId="20" builtinId="11"/>
    <cellStyle name="_ET_STYLE_NoName_00_" xfId="21"/>
    <cellStyle name="标题" xfId="22" builtinId="15"/>
    <cellStyle name="解释性文本" xfId="23" builtinId="53"/>
    <cellStyle name="标题 1" xfId="24" builtinId="16"/>
    <cellStyle name="一般_NEGS" xfId="25"/>
    <cellStyle name="标题 2" xfId="26" builtinId="17"/>
    <cellStyle name="_long term loan - others 300504_(中企华)审计评估联合申报明细表.V1" xfId="27"/>
    <cellStyle name="60% - 强调文字颜色 1" xfId="28" builtinId="32"/>
    <cellStyle name="标题 3" xfId="29" builtinId="18"/>
    <cellStyle name="??_0N-HANDLING " xfId="30"/>
    <cellStyle name="60% - 强调文字颜色 4" xfId="31" builtinId="44"/>
    <cellStyle name="输出" xfId="32" builtinId="21"/>
    <cellStyle name="霓付 [0]_97MBO" xfId="33"/>
    <cellStyle name="@_text" xfId="34"/>
    <cellStyle name="_KPMG original version_(中企华)审计评估联合申报明细表.V1" xfId="35"/>
    <cellStyle name="计算" xfId="36" builtinId="22"/>
    <cellStyle name="检查单元格" xfId="37" builtinId="23"/>
    <cellStyle name="强调文字颜色 2" xfId="38" builtinId="33"/>
    <cellStyle name="_long term loan - others 300504" xfId="39"/>
    <cellStyle name="20% - 强调文字颜色 6" xfId="40" builtinId="50"/>
    <cellStyle name="链接单元格" xfId="41" builtinId="24"/>
    <cellStyle name="汇总" xfId="42" builtinId="25"/>
    <cellStyle name="好" xfId="43" builtinId="26"/>
    <cellStyle name="适中" xfId="44" builtinId="28"/>
    <cellStyle name="20% - 强调文字颜色 5" xfId="45" builtinId="46"/>
    <cellStyle name="强调文字颜色 1" xfId="46" builtinId="29"/>
    <cellStyle name="20% - 强调文字颜色 1" xfId="47" builtinId="30"/>
    <cellStyle name="40% - 强调文字颜色 1" xfId="48" builtinId="31"/>
    <cellStyle name="_Part III.200406.Loan and Liabilities details.(Site Name)_Shenhua PC package 050530" xfId="49"/>
    <cellStyle name="20% - 强调文字颜色 2" xfId="50" builtinId="34"/>
    <cellStyle name="40% - 强调文字颜色 2" xfId="51" builtinId="35"/>
    <cellStyle name="强调文字颜色 3" xfId="52" builtinId="37"/>
    <cellStyle name="强调文字颜色 4" xfId="53" builtinId="41"/>
    <cellStyle name="PSChar" xfId="54"/>
    <cellStyle name="20% - 强调文字颜色 4" xfId="55" builtinId="42"/>
    <cellStyle name="20% - 强调文字颜걲 4" xfId="56"/>
    <cellStyle name="40% - 强调文字颜色 4" xfId="57" builtinId="43"/>
    <cellStyle name="强调文字颜色 5" xfId="58" builtinId="45"/>
    <cellStyle name="40% - 强调文字颜色 5" xfId="59" builtinId="47"/>
    <cellStyle name="60% - 强调文字颜色 5" xfId="60" builtinId="48"/>
    <cellStyle name="强调文字颜色 6" xfId="61" builtinId="49"/>
    <cellStyle name="0,0&#13;&#10;NA&#13;&#10;" xfId="62"/>
    <cellStyle name="千位_ 应交税金审定表" xfId="63"/>
    <cellStyle name="40% - 强调文字颜色 6" xfId="64" builtinId="51"/>
    <cellStyle name="60% 吭 强调文字颜色 6" xfId="65"/>
    <cellStyle name="60% - 强调文字颜色 6" xfId="66" builtinId="52"/>
    <cellStyle name="_long term loan - others 300504_KPMG original version_附件1：审计评估联合申报明细表" xfId="67"/>
    <cellStyle name="_long term loan - others 300504_KPMG original version_(中企华)审计评估联合申报明细表.V1" xfId="68"/>
    <cellStyle name="_KPMG original version_附件1：审计评估联合申报明细表" xfId="69"/>
    <cellStyle name="??" xfId="70"/>
    <cellStyle name="?? [0]" xfId="71"/>
    <cellStyle name="_CBRE明细表" xfId="72"/>
    <cellStyle name="_(中企华)审计评估联合申报明细表.V1" xfId="73"/>
    <cellStyle name="_KPMG original version" xfId="74"/>
    <cellStyle name="_long term loan - ophers 300504_Shenhua PBC package 050530_(中企华)审计评估联合申报明细表.V1" xfId="75"/>
    <cellStyle name="_long term loan - others 300504_KPMG original version" xfId="76"/>
    <cellStyle name="_long term loan - others 300504_Shenhua PBC package 050530" xfId="77"/>
    <cellStyle name="_long term loan - others 300504_Shenhua PBC package 050530_附件1：审计评估联合申报明细表" xfId="78"/>
    <cellStyle name="{Thousand}" xfId="79"/>
    <cellStyle name="_long term loan - others 300504_附件1：审计评估联合申报明细表" xfId="80"/>
    <cellStyle name="_long term loan - others 300504_审计调查表.V3" xfId="81"/>
    <cellStyle name="_Part III.200406.Loan and Liabilities details.(Site Name)" xfId="82"/>
    <cellStyle name="_Part III.200406.Loan and Liabilities details.(Site Name)_(中企华)审计评估联合申报明细表.V1" xfId="83"/>
    <cellStyle name="_Part III.200406.Loan and Liabilities details.(Site Name)_KPMG original version" xfId="84"/>
    <cellStyle name="_Part III.200406.Loan and Liabilities details.(Site Name)_KPMG original version_(中企华)审计评估联合申报明细表.V1" xfId="85"/>
    <cellStyle name="_Part III.200406.Loan and Liabilities details.(Site Name)_KPMG original version_附件1：审计评估联合申报明细表" xfId="86"/>
    <cellStyle name="_Part III.200406.Loan and Liabilities details.(Site Name)_Shenhua PBC package 050530_(中企华)审计评估联合申报明细表.V1" xfId="87"/>
    <cellStyle name="_Part III.200406.Loan and Liabilities details.(Site Name)_Shenhua PBC package 050530_附件1：审计评估联合申报明细表" xfId="88"/>
    <cellStyle name="entry box" xfId="89"/>
    <cellStyle name="_Part III.200406.Loan and Liabilities details.(Site Name)_附件1：审计评估联合申报明细表" xfId="90"/>
    <cellStyle name="_Part III.200406.Loan and Liabilities details.(Site Name)_审计调查表.V3" xfId="91"/>
    <cellStyle name="_Shenhua PBC package 050530" xfId="92"/>
    <cellStyle name="_房屋建筑评估申报表" xfId="93"/>
    <cellStyle name="_附件1：审计评估联合申报明细表" xfId="94"/>
    <cellStyle name="_审计调查表.V3" xfId="95"/>
    <cellStyle name="_文函专递0211-施工企业调查表（附件）" xfId="96"/>
    <cellStyle name="{Comma [0]}" xfId="97"/>
    <cellStyle name="{Comma}" xfId="98"/>
    <cellStyle name="{Date}" xfId="99"/>
    <cellStyle name="{Month}" xfId="100"/>
    <cellStyle name="{Thousand [0]}" xfId="101"/>
    <cellStyle name="per.style" xfId="102"/>
    <cellStyle name="钎霖_laroux" xfId="103"/>
    <cellStyle name="{Percent}" xfId="104"/>
    <cellStyle name="{Z'0000(1 dec)}" xfId="105"/>
    <cellStyle name="{Z'0000(4 dec)}" xfId="106"/>
    <cellStyle name="Calc Currency (0)" xfId="107"/>
    <cellStyle name="category" xfId="108"/>
    <cellStyle name="Comma  - Style3" xfId="109"/>
    <cellStyle name="ColLevel_1" xfId="110"/>
    <cellStyle name="Lines Fill" xfId="111"/>
    <cellStyle name="Column Headings" xfId="112"/>
    <cellStyle name="Column$Headings" xfId="113"/>
    <cellStyle name="Model" xfId="114"/>
    <cellStyle name="Column_Title" xfId="115"/>
    <cellStyle name="Grey" xfId="116"/>
    <cellStyle name="Comma  - Style1" xfId="117"/>
    <cellStyle name="Comma  - Style2" xfId="118"/>
    <cellStyle name="Milliers_!!!GO" xfId="119"/>
    <cellStyle name="Comma  - Style4" xfId="120"/>
    <cellStyle name="Comma  - Style5" xfId="121"/>
    <cellStyle name="Comma  - Style6" xfId="122"/>
    <cellStyle name="Comma  - Style7" xfId="123"/>
    <cellStyle name="Comma  - Style8" xfId="124"/>
    <cellStyle name="Comma [0]_laroux" xfId="125"/>
    <cellStyle name="Comma_02(2003.12.31 PBC package.040304)" xfId="126"/>
    <cellStyle name="comma-d" xfId="127"/>
    <cellStyle name="Copied" xfId="128"/>
    <cellStyle name="COST1" xfId="129"/>
    <cellStyle name="Currency [0]_353HHC" xfId="130"/>
    <cellStyle name="Monétaire_!!!GO" xfId="131"/>
    <cellStyle name="Currency_353HHC" xfId="132"/>
    <cellStyle name="Date" xfId="133"/>
    <cellStyle name="Euro" xfId="134"/>
    <cellStyle name="常规_基本情况" xfId="135"/>
    <cellStyle name="e鯪9Y_x000B_" xfId="136"/>
    <cellStyle name="Normal - Style1" xfId="137"/>
    <cellStyle name="Format Number Column" xfId="138"/>
    <cellStyle name="gcd" xfId="139"/>
    <cellStyle name="HEADER" xfId="140"/>
    <cellStyle name="千分位_ 白土" xfId="141"/>
    <cellStyle name="Header1" xfId="142"/>
    <cellStyle name="常规_评估空白套表1" xfId="143"/>
    <cellStyle name="Header2" xfId="144"/>
    <cellStyle name="Input [yellow]" xfId="145"/>
    <cellStyle name="Input Cells" xfId="146"/>
    <cellStyle name="InputArea" xfId="147"/>
    <cellStyle name="KPMG Heading 1" xfId="148"/>
    <cellStyle name="KPMG Heading 2" xfId="149"/>
    <cellStyle name="KPMG Heading 3" xfId="150"/>
    <cellStyle name="KPMG Heading 4" xfId="151"/>
    <cellStyle name="KPMG Normal" xfId="152"/>
    <cellStyle name="KPMG Normal Text" xfId="153"/>
    <cellStyle name="Linked Cells" xfId="154"/>
    <cellStyle name="Milliers [0]_!!!GO" xfId="155"/>
    <cellStyle name="Monétaire [0]_!!!GO" xfId="156"/>
    <cellStyle name="New Times Roman" xfId="157"/>
    <cellStyle name="no dec" xfId="158"/>
    <cellStyle name="Normal_0105第二套审计报表定稿" xfId="159"/>
    <cellStyle name="Normal_廣朹廣電 shenjibaobiao 31.12.2000 (revised on 7.3.02)" xfId="160"/>
    <cellStyle name="통화 [0]_BOILER-CO1" xfId="161"/>
    <cellStyle name="Œ…‹æØ‚è [0.00]_Region Orders (2)" xfId="162"/>
    <cellStyle name="Percent [2]" xfId="163"/>
    <cellStyle name="Percent_PICC package Sept2002 (V120021005)1" xfId="164"/>
    <cellStyle name="Prefilled" xfId="165"/>
    <cellStyle name="样式 1" xfId="166"/>
    <cellStyle name="pricing" xfId="167"/>
    <cellStyle name="RevList" xfId="168"/>
    <cellStyle name="RowLevel_1" xfId="169"/>
    <cellStyle name="Sheet Head" xfId="170"/>
    <cellStyle name="style" xfId="171"/>
    <cellStyle name="style1" xfId="172"/>
    <cellStyle name="style2" xfId="173"/>
    <cellStyle name="subhead" xfId="174"/>
    <cellStyle name="Subtotal" xfId="175"/>
    <cellStyle name="常规_博会评估" xfId="176"/>
    <cellStyle name="常规_存货" xfId="177"/>
    <cellStyle name="常规_佳通评估明细表(成本法)" xfId="178"/>
    <cellStyle name="分级显示行_1_4附件二凯旋评估表" xfId="179"/>
    <cellStyle name="公司标准表" xfId="180"/>
    <cellStyle name="끟Shenhua PBC package 050530_附件1：审计评估联合申报明细表" xfId="181"/>
    <cellStyle name="霓付_97MBO" xfId="182"/>
    <cellStyle name="烹拳 [0]_97MBO" xfId="183"/>
    <cellStyle name="烹拳_97MBO" xfId="184"/>
    <cellStyle name="普通_ 白土" xfId="185"/>
    <cellStyle name="千分位[0]_ 白土" xfId="186"/>
    <cellStyle name="千位[0]_ 应交税金审定表" xfId="187"/>
    <cellStyle name="资产" xfId="188"/>
    <cellStyle name="왟Shenhua PBC package 050530_(中企华)审计评估联合申报明细表.V1" xfId="189"/>
    <cellStyle name="콤마 [0]_BOILER-CO1" xfId="190"/>
    <cellStyle name="콤마_BOILER-CO1" xfId="191"/>
    <cellStyle name="통화_BOILER-CO1" xfId="192"/>
    <cellStyle name="표준_0N-HANDLING " xfId="193"/>
  </cellStyles>
  <dxfs count="3">
    <dxf>
      <font>
        <color indexed="9"/>
      </font>
    </dxf>
    <dxf>
      <font>
        <b val="0"/>
        <i val="0"/>
        <strike val="0"/>
        <color rgb="FFFFFFFF"/>
      </font>
    </dxf>
    <dxf>
      <font>
        <color indexed="9"/>
      </font>
      <border>
        <left/>
        <right/>
        <top/>
        <bottom/>
      </border>
    </dxf>
  </dxfs>
  <tableStyles count="0" defaultTableStyle="TableStyleMedium9" defaultPivotStyle="PivotStyleLight16"/>
  <colors>
    <mruColors>
      <color rgb="00FF0000"/>
      <color rgb="00FF00FF"/>
      <color rgb="00FFFFFF"/>
      <color rgb="0092D050"/>
      <color rgb="00FF99CC"/>
      <color rgb="00FCD5B4"/>
      <color rgb="00CCFFFF"/>
      <color rgb="00FFCC99"/>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worksheet" Target="worksheets/sheet99.xml"/><Relationship Id="rId98" Type="http://schemas.openxmlformats.org/officeDocument/2006/relationships/worksheet" Target="worksheets/sheet98.xml"/><Relationship Id="rId97" Type="http://schemas.openxmlformats.org/officeDocument/2006/relationships/worksheet" Target="worksheets/sheet97.xml"/><Relationship Id="rId96" Type="http://schemas.openxmlformats.org/officeDocument/2006/relationships/worksheet" Target="worksheets/sheet96.xml"/><Relationship Id="rId95" Type="http://schemas.openxmlformats.org/officeDocument/2006/relationships/worksheet" Target="worksheets/sheet95.xml"/><Relationship Id="rId94" Type="http://schemas.openxmlformats.org/officeDocument/2006/relationships/worksheet" Target="worksheets/sheet94.xml"/><Relationship Id="rId93" Type="http://schemas.openxmlformats.org/officeDocument/2006/relationships/worksheet" Target="worksheets/sheet93.xml"/><Relationship Id="rId92" Type="http://schemas.openxmlformats.org/officeDocument/2006/relationships/worksheet" Target="worksheets/sheet92.xml"/><Relationship Id="rId91" Type="http://schemas.openxmlformats.org/officeDocument/2006/relationships/worksheet" Target="worksheets/sheet91.xml"/><Relationship Id="rId90" Type="http://schemas.openxmlformats.org/officeDocument/2006/relationships/worksheet" Target="worksheets/sheet90.xml"/><Relationship Id="rId9" Type="http://schemas.openxmlformats.org/officeDocument/2006/relationships/worksheet" Target="worksheets/sheet9.xml"/><Relationship Id="rId89" Type="http://schemas.openxmlformats.org/officeDocument/2006/relationships/worksheet" Target="worksheets/sheet89.xml"/><Relationship Id="rId88" Type="http://schemas.openxmlformats.org/officeDocument/2006/relationships/worksheet" Target="worksheets/sheet88.xml"/><Relationship Id="rId87" Type="http://schemas.openxmlformats.org/officeDocument/2006/relationships/worksheet" Target="worksheets/sheet87.xml"/><Relationship Id="rId86" Type="http://schemas.openxmlformats.org/officeDocument/2006/relationships/worksheet" Target="worksheets/sheet86.xml"/><Relationship Id="rId85" Type="http://schemas.openxmlformats.org/officeDocument/2006/relationships/worksheet" Target="worksheets/sheet85.xml"/><Relationship Id="rId84" Type="http://schemas.openxmlformats.org/officeDocument/2006/relationships/worksheet" Target="worksheets/sheet84.xml"/><Relationship Id="rId83" Type="http://schemas.openxmlformats.org/officeDocument/2006/relationships/worksheet" Target="worksheets/sheet83.xml"/><Relationship Id="rId82" Type="http://schemas.openxmlformats.org/officeDocument/2006/relationships/worksheet" Target="worksheets/sheet82.xml"/><Relationship Id="rId81" Type="http://schemas.openxmlformats.org/officeDocument/2006/relationships/worksheet" Target="worksheets/sheet81.xml"/><Relationship Id="rId80" Type="http://schemas.openxmlformats.org/officeDocument/2006/relationships/worksheet" Target="worksheets/sheet80.xml"/><Relationship Id="rId8" Type="http://schemas.openxmlformats.org/officeDocument/2006/relationships/worksheet" Target="worksheets/sheet8.xml"/><Relationship Id="rId79" Type="http://schemas.openxmlformats.org/officeDocument/2006/relationships/worksheet" Target="worksheets/sheet79.xml"/><Relationship Id="rId78" Type="http://schemas.openxmlformats.org/officeDocument/2006/relationships/worksheet" Target="worksheets/sheet78.xml"/><Relationship Id="rId77" Type="http://schemas.openxmlformats.org/officeDocument/2006/relationships/worksheet" Target="worksheets/sheet77.xml"/><Relationship Id="rId76" Type="http://schemas.openxmlformats.org/officeDocument/2006/relationships/worksheet" Target="worksheets/sheet76.xml"/><Relationship Id="rId75" Type="http://schemas.openxmlformats.org/officeDocument/2006/relationships/worksheet" Target="worksheets/sheet75.xml"/><Relationship Id="rId74" Type="http://schemas.openxmlformats.org/officeDocument/2006/relationships/worksheet" Target="worksheets/sheet74.xml"/><Relationship Id="rId73" Type="http://schemas.openxmlformats.org/officeDocument/2006/relationships/worksheet" Target="worksheets/sheet73.xml"/><Relationship Id="rId72" Type="http://schemas.openxmlformats.org/officeDocument/2006/relationships/worksheet" Target="worksheets/sheet72.xml"/><Relationship Id="rId71" Type="http://schemas.openxmlformats.org/officeDocument/2006/relationships/worksheet" Target="worksheets/sheet71.xml"/><Relationship Id="rId70" Type="http://schemas.openxmlformats.org/officeDocument/2006/relationships/worksheet" Target="worksheets/sheet70.xml"/><Relationship Id="rId7" Type="http://schemas.openxmlformats.org/officeDocument/2006/relationships/worksheet" Target="worksheets/sheet7.xml"/><Relationship Id="rId69" Type="http://schemas.openxmlformats.org/officeDocument/2006/relationships/worksheet" Target="worksheets/sheet69.xml"/><Relationship Id="rId68" Type="http://schemas.openxmlformats.org/officeDocument/2006/relationships/worksheet" Target="worksheets/sheet68.xml"/><Relationship Id="rId67" Type="http://schemas.openxmlformats.org/officeDocument/2006/relationships/worksheet" Target="worksheets/sheet67.xml"/><Relationship Id="rId66" Type="http://schemas.openxmlformats.org/officeDocument/2006/relationships/worksheet" Target="worksheets/sheet66.xml"/><Relationship Id="rId65" Type="http://schemas.openxmlformats.org/officeDocument/2006/relationships/worksheet" Target="worksheets/sheet65.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4" Type="http://schemas.openxmlformats.org/officeDocument/2006/relationships/sharedStrings" Target="sharedStrings.xml"/><Relationship Id="rId193" Type="http://schemas.openxmlformats.org/officeDocument/2006/relationships/styles" Target="styles.xml"/><Relationship Id="rId192" Type="http://schemas.openxmlformats.org/officeDocument/2006/relationships/theme" Target="theme/theme1.xml"/><Relationship Id="rId191" Type="http://schemas.openxmlformats.org/officeDocument/2006/relationships/customXml" Target="../customXml/item1.xml"/><Relationship Id="rId190" Type="http://schemas.openxmlformats.org/officeDocument/2006/relationships/worksheet" Target="worksheets/sheet190.xml"/><Relationship Id="rId19" Type="http://schemas.openxmlformats.org/officeDocument/2006/relationships/worksheet" Target="worksheets/sheet19.xml"/><Relationship Id="rId189" Type="http://schemas.openxmlformats.org/officeDocument/2006/relationships/worksheet" Target="worksheets/sheet189.xml"/><Relationship Id="rId188" Type="http://schemas.openxmlformats.org/officeDocument/2006/relationships/worksheet" Target="worksheets/sheet188.xml"/><Relationship Id="rId187" Type="http://schemas.openxmlformats.org/officeDocument/2006/relationships/worksheet" Target="worksheets/sheet187.xml"/><Relationship Id="rId186" Type="http://schemas.openxmlformats.org/officeDocument/2006/relationships/worksheet" Target="worksheets/sheet186.xml"/><Relationship Id="rId185" Type="http://schemas.openxmlformats.org/officeDocument/2006/relationships/worksheet" Target="worksheets/sheet185.xml"/><Relationship Id="rId184" Type="http://schemas.openxmlformats.org/officeDocument/2006/relationships/worksheet" Target="worksheets/sheet184.xml"/><Relationship Id="rId183" Type="http://schemas.openxmlformats.org/officeDocument/2006/relationships/worksheet" Target="worksheets/sheet183.xml"/><Relationship Id="rId182" Type="http://schemas.openxmlformats.org/officeDocument/2006/relationships/worksheet" Target="worksheets/sheet182.xml"/><Relationship Id="rId181" Type="http://schemas.openxmlformats.org/officeDocument/2006/relationships/worksheet" Target="worksheets/sheet181.xml"/><Relationship Id="rId180" Type="http://schemas.openxmlformats.org/officeDocument/2006/relationships/worksheet" Target="worksheets/sheet180.xml"/><Relationship Id="rId18" Type="http://schemas.openxmlformats.org/officeDocument/2006/relationships/worksheet" Target="worksheets/sheet18.xml"/><Relationship Id="rId179" Type="http://schemas.openxmlformats.org/officeDocument/2006/relationships/worksheet" Target="worksheets/sheet179.xml"/><Relationship Id="rId178" Type="http://schemas.openxmlformats.org/officeDocument/2006/relationships/worksheet" Target="worksheets/sheet178.xml"/><Relationship Id="rId177" Type="http://schemas.openxmlformats.org/officeDocument/2006/relationships/worksheet" Target="worksheets/sheet177.xml"/><Relationship Id="rId176" Type="http://schemas.openxmlformats.org/officeDocument/2006/relationships/worksheet" Target="worksheets/sheet176.xml"/><Relationship Id="rId175" Type="http://schemas.openxmlformats.org/officeDocument/2006/relationships/worksheet" Target="worksheets/sheet175.xml"/><Relationship Id="rId174" Type="http://schemas.openxmlformats.org/officeDocument/2006/relationships/worksheet" Target="worksheets/sheet174.xml"/><Relationship Id="rId173" Type="http://schemas.openxmlformats.org/officeDocument/2006/relationships/worksheet" Target="worksheets/sheet173.xml"/><Relationship Id="rId172" Type="http://schemas.openxmlformats.org/officeDocument/2006/relationships/worksheet" Target="worksheets/sheet172.xml"/><Relationship Id="rId171" Type="http://schemas.openxmlformats.org/officeDocument/2006/relationships/worksheet" Target="worksheets/sheet171.xml"/><Relationship Id="rId170" Type="http://schemas.openxmlformats.org/officeDocument/2006/relationships/worksheet" Target="worksheets/sheet170.xml"/><Relationship Id="rId17" Type="http://schemas.openxmlformats.org/officeDocument/2006/relationships/worksheet" Target="worksheets/sheet17.xml"/><Relationship Id="rId169" Type="http://schemas.openxmlformats.org/officeDocument/2006/relationships/worksheet" Target="worksheets/sheet169.xml"/><Relationship Id="rId168" Type="http://schemas.openxmlformats.org/officeDocument/2006/relationships/worksheet" Target="worksheets/sheet168.xml"/><Relationship Id="rId167" Type="http://schemas.openxmlformats.org/officeDocument/2006/relationships/worksheet" Target="worksheets/sheet167.xml"/><Relationship Id="rId166" Type="http://schemas.openxmlformats.org/officeDocument/2006/relationships/worksheet" Target="worksheets/sheet166.xml"/><Relationship Id="rId165" Type="http://schemas.openxmlformats.org/officeDocument/2006/relationships/worksheet" Target="worksheets/sheet165.xml"/><Relationship Id="rId164" Type="http://schemas.openxmlformats.org/officeDocument/2006/relationships/worksheet" Target="worksheets/sheet164.xml"/><Relationship Id="rId163" Type="http://schemas.openxmlformats.org/officeDocument/2006/relationships/worksheet" Target="worksheets/sheet163.xml"/><Relationship Id="rId162" Type="http://schemas.openxmlformats.org/officeDocument/2006/relationships/worksheet" Target="worksheets/sheet162.xml"/><Relationship Id="rId161" Type="http://schemas.openxmlformats.org/officeDocument/2006/relationships/worksheet" Target="worksheets/sheet161.xml"/><Relationship Id="rId160" Type="http://schemas.openxmlformats.org/officeDocument/2006/relationships/worksheet" Target="worksheets/sheet160.xml"/><Relationship Id="rId16" Type="http://schemas.openxmlformats.org/officeDocument/2006/relationships/worksheet" Target="worksheets/sheet16.xml"/><Relationship Id="rId159" Type="http://schemas.openxmlformats.org/officeDocument/2006/relationships/worksheet" Target="worksheets/sheet159.xml"/><Relationship Id="rId158" Type="http://schemas.openxmlformats.org/officeDocument/2006/relationships/worksheet" Target="worksheets/sheet158.xml"/><Relationship Id="rId157" Type="http://schemas.openxmlformats.org/officeDocument/2006/relationships/worksheet" Target="worksheets/sheet157.xml"/><Relationship Id="rId156" Type="http://schemas.openxmlformats.org/officeDocument/2006/relationships/worksheet" Target="worksheets/sheet156.xml"/><Relationship Id="rId155" Type="http://schemas.openxmlformats.org/officeDocument/2006/relationships/worksheet" Target="worksheets/sheet155.xml"/><Relationship Id="rId154" Type="http://schemas.openxmlformats.org/officeDocument/2006/relationships/worksheet" Target="worksheets/sheet154.xml"/><Relationship Id="rId153" Type="http://schemas.openxmlformats.org/officeDocument/2006/relationships/worksheet" Target="worksheets/sheet153.xml"/><Relationship Id="rId152" Type="http://schemas.openxmlformats.org/officeDocument/2006/relationships/worksheet" Target="worksheets/sheet152.xml"/><Relationship Id="rId151" Type="http://schemas.openxmlformats.org/officeDocument/2006/relationships/worksheet" Target="worksheets/sheet151.xml"/><Relationship Id="rId150" Type="http://schemas.openxmlformats.org/officeDocument/2006/relationships/worksheet" Target="worksheets/sheet150.xml"/><Relationship Id="rId15" Type="http://schemas.openxmlformats.org/officeDocument/2006/relationships/worksheet" Target="worksheets/sheet15.xml"/><Relationship Id="rId149" Type="http://schemas.openxmlformats.org/officeDocument/2006/relationships/worksheet" Target="worksheets/sheet149.xml"/><Relationship Id="rId148" Type="http://schemas.openxmlformats.org/officeDocument/2006/relationships/worksheet" Target="worksheets/sheet148.xml"/><Relationship Id="rId147" Type="http://schemas.openxmlformats.org/officeDocument/2006/relationships/worksheet" Target="worksheets/sheet147.xml"/><Relationship Id="rId146" Type="http://schemas.openxmlformats.org/officeDocument/2006/relationships/worksheet" Target="worksheets/sheet146.xml"/><Relationship Id="rId145" Type="http://schemas.openxmlformats.org/officeDocument/2006/relationships/worksheet" Target="worksheets/sheet145.xml"/><Relationship Id="rId144" Type="http://schemas.openxmlformats.org/officeDocument/2006/relationships/worksheet" Target="worksheets/sheet144.xml"/><Relationship Id="rId143" Type="http://schemas.openxmlformats.org/officeDocument/2006/relationships/worksheet" Target="worksheets/sheet143.xml"/><Relationship Id="rId142" Type="http://schemas.openxmlformats.org/officeDocument/2006/relationships/worksheet" Target="worksheets/sheet142.xml"/><Relationship Id="rId141" Type="http://schemas.openxmlformats.org/officeDocument/2006/relationships/worksheet" Target="worksheets/sheet141.xml"/><Relationship Id="rId140" Type="http://schemas.openxmlformats.org/officeDocument/2006/relationships/worksheet" Target="worksheets/sheet140.xml"/><Relationship Id="rId14" Type="http://schemas.openxmlformats.org/officeDocument/2006/relationships/worksheet" Target="worksheets/sheet14.xml"/><Relationship Id="rId139" Type="http://schemas.openxmlformats.org/officeDocument/2006/relationships/worksheet" Target="worksheets/sheet139.xml"/><Relationship Id="rId138" Type="http://schemas.openxmlformats.org/officeDocument/2006/relationships/worksheet" Target="worksheets/sheet138.xml"/><Relationship Id="rId137" Type="http://schemas.openxmlformats.org/officeDocument/2006/relationships/worksheet" Target="worksheets/sheet137.xml"/><Relationship Id="rId136" Type="http://schemas.openxmlformats.org/officeDocument/2006/relationships/worksheet" Target="worksheets/sheet136.xml"/><Relationship Id="rId135" Type="http://schemas.openxmlformats.org/officeDocument/2006/relationships/worksheet" Target="worksheets/sheet135.xml"/><Relationship Id="rId134" Type="http://schemas.openxmlformats.org/officeDocument/2006/relationships/worksheet" Target="worksheets/sheet134.xml"/><Relationship Id="rId133" Type="http://schemas.openxmlformats.org/officeDocument/2006/relationships/worksheet" Target="worksheets/sheet133.xml"/><Relationship Id="rId132" Type="http://schemas.openxmlformats.org/officeDocument/2006/relationships/worksheet" Target="worksheets/sheet132.xml"/><Relationship Id="rId131" Type="http://schemas.openxmlformats.org/officeDocument/2006/relationships/worksheet" Target="worksheets/sheet131.xml"/><Relationship Id="rId130" Type="http://schemas.openxmlformats.org/officeDocument/2006/relationships/worksheet" Target="worksheets/sheet130.xml"/><Relationship Id="rId13" Type="http://schemas.openxmlformats.org/officeDocument/2006/relationships/worksheet" Target="worksheets/sheet13.xml"/><Relationship Id="rId129" Type="http://schemas.openxmlformats.org/officeDocument/2006/relationships/worksheet" Target="worksheets/sheet129.xml"/><Relationship Id="rId128" Type="http://schemas.openxmlformats.org/officeDocument/2006/relationships/worksheet" Target="worksheets/sheet128.xml"/><Relationship Id="rId127" Type="http://schemas.openxmlformats.org/officeDocument/2006/relationships/worksheet" Target="worksheets/sheet127.xml"/><Relationship Id="rId126" Type="http://schemas.openxmlformats.org/officeDocument/2006/relationships/worksheet" Target="worksheets/sheet126.xml"/><Relationship Id="rId125" Type="http://schemas.openxmlformats.org/officeDocument/2006/relationships/worksheet" Target="worksheets/sheet125.xml"/><Relationship Id="rId124" Type="http://schemas.openxmlformats.org/officeDocument/2006/relationships/worksheet" Target="worksheets/sheet124.xml"/><Relationship Id="rId123" Type="http://schemas.openxmlformats.org/officeDocument/2006/relationships/worksheet" Target="worksheets/sheet123.xml"/><Relationship Id="rId122" Type="http://schemas.openxmlformats.org/officeDocument/2006/relationships/worksheet" Target="worksheets/sheet122.xml"/><Relationship Id="rId121" Type="http://schemas.openxmlformats.org/officeDocument/2006/relationships/worksheet" Target="worksheets/sheet121.xml"/><Relationship Id="rId120" Type="http://schemas.openxmlformats.org/officeDocument/2006/relationships/worksheet" Target="worksheets/sheet120.xml"/><Relationship Id="rId12" Type="http://schemas.openxmlformats.org/officeDocument/2006/relationships/worksheet" Target="worksheets/sheet12.xml"/><Relationship Id="rId119" Type="http://schemas.openxmlformats.org/officeDocument/2006/relationships/worksheet" Target="worksheets/sheet119.xml"/><Relationship Id="rId118" Type="http://schemas.openxmlformats.org/officeDocument/2006/relationships/worksheet" Target="worksheets/sheet118.xml"/><Relationship Id="rId117" Type="http://schemas.openxmlformats.org/officeDocument/2006/relationships/worksheet" Target="worksheets/sheet117.xml"/><Relationship Id="rId116" Type="http://schemas.openxmlformats.org/officeDocument/2006/relationships/worksheet" Target="worksheets/sheet116.xml"/><Relationship Id="rId115" Type="http://schemas.openxmlformats.org/officeDocument/2006/relationships/worksheet" Target="worksheets/sheet115.xml"/><Relationship Id="rId114" Type="http://schemas.openxmlformats.org/officeDocument/2006/relationships/worksheet" Target="worksheets/sheet114.xml"/><Relationship Id="rId113" Type="http://schemas.openxmlformats.org/officeDocument/2006/relationships/worksheet" Target="worksheets/sheet113.xml"/><Relationship Id="rId112" Type="http://schemas.openxmlformats.org/officeDocument/2006/relationships/worksheet" Target="worksheets/sheet112.xml"/><Relationship Id="rId111" Type="http://schemas.openxmlformats.org/officeDocument/2006/relationships/worksheet" Target="worksheets/sheet111.xml"/><Relationship Id="rId110" Type="http://schemas.openxmlformats.org/officeDocument/2006/relationships/worksheet" Target="worksheets/sheet110.xml"/><Relationship Id="rId11" Type="http://schemas.openxmlformats.org/officeDocument/2006/relationships/worksheet" Target="worksheets/sheet11.xml"/><Relationship Id="rId109" Type="http://schemas.openxmlformats.org/officeDocument/2006/relationships/worksheet" Target="worksheets/sheet109.xml"/><Relationship Id="rId108" Type="http://schemas.openxmlformats.org/officeDocument/2006/relationships/worksheet" Target="worksheets/sheet108.xml"/><Relationship Id="rId107" Type="http://schemas.openxmlformats.org/officeDocument/2006/relationships/worksheet" Target="worksheets/sheet107.xml"/><Relationship Id="rId106" Type="http://schemas.openxmlformats.org/officeDocument/2006/relationships/worksheet" Target="worksheets/sheet106.xml"/><Relationship Id="rId105" Type="http://schemas.openxmlformats.org/officeDocument/2006/relationships/worksheet" Target="worksheets/sheet105.xml"/><Relationship Id="rId104" Type="http://schemas.openxmlformats.org/officeDocument/2006/relationships/worksheet" Target="worksheets/sheet104.xml"/><Relationship Id="rId103" Type="http://schemas.openxmlformats.org/officeDocument/2006/relationships/worksheet" Target="worksheets/sheet103.xml"/><Relationship Id="rId102" Type="http://schemas.openxmlformats.org/officeDocument/2006/relationships/worksheet" Target="worksheets/sheet102.xml"/><Relationship Id="rId101" Type="http://schemas.openxmlformats.org/officeDocument/2006/relationships/worksheet" Target="worksheets/sheet101.xml"/><Relationship Id="rId100" Type="http://schemas.openxmlformats.org/officeDocument/2006/relationships/worksheet" Target="worksheets/sheet100.xml"/><Relationship Id="rId10" Type="http://schemas.openxmlformats.org/officeDocument/2006/relationships/worksheet" Target="worksheets/sheet10.xml"/><Relationship Id="rId1" Type="http://schemas.openxmlformats.org/officeDocument/2006/relationships/worksheet" Target="worksheets/sheet1.xml"/></Relationships>
</file>

<file path=xl/ctrlProps/ctrlProp1.xml><?xml version="1.0" encoding="utf-8"?>
<formControlPr xmlns="http://schemas.microsoft.com/office/spreadsheetml/2009/9/main" objectType="CheckBox" checked="Checked" noThreeD="1" val="0"/>
</file>

<file path=xl/ctrlProps/ctrlProp10.xml><?xml version="1.0" encoding="utf-8"?>
<formControlPr xmlns="http://schemas.microsoft.com/office/spreadsheetml/2009/9/main" objectType="CheckBox" noThreeD="1" val="0"/>
</file>

<file path=xl/ctrlProps/ctrlProp100.xml><?xml version="1.0" encoding="utf-8"?>
<formControlPr xmlns="http://schemas.microsoft.com/office/spreadsheetml/2009/9/main" objectType="Radio" checked="Checked" firstButton="1" noThreeD="1" val="0"/>
</file>

<file path=xl/ctrlProps/ctrlProp101.xml><?xml version="1.0" encoding="utf-8"?>
<formControlPr xmlns="http://schemas.microsoft.com/office/spreadsheetml/2009/9/main" objectType="Radio" checked="Checked" firstButton="1" noThreeD="1" val="0"/>
</file>

<file path=xl/ctrlProps/ctrlProp102.xml><?xml version="1.0" encoding="utf-8"?>
<formControlPr xmlns="http://schemas.microsoft.com/office/spreadsheetml/2009/9/main" objectType="Radio" checked="Checked" firstButton="1" noThreeD="1" val="0"/>
</file>

<file path=xl/ctrlProps/ctrlProp103.xml><?xml version="1.0" encoding="utf-8"?>
<formControlPr xmlns="http://schemas.microsoft.com/office/spreadsheetml/2009/9/main" objectType="Radio" checked="Checked" firstButton="1" noThreeD="1" val="0"/>
</file>

<file path=xl/ctrlProps/ctrlProp104.xml><?xml version="1.0" encoding="utf-8"?>
<formControlPr xmlns="http://schemas.microsoft.com/office/spreadsheetml/2009/9/main" objectType="Radio" checked="Checked" firstButton="1" noThreeD="1" val="0"/>
</file>

<file path=xl/ctrlProps/ctrlProp105.xml><?xml version="1.0" encoding="utf-8"?>
<formControlPr xmlns="http://schemas.microsoft.com/office/spreadsheetml/2009/9/main" objectType="Radio" checked="Checked" firstButton="1" noThreeD="1" val="0"/>
</file>

<file path=xl/ctrlProps/ctrlProp106.xml><?xml version="1.0" encoding="utf-8"?>
<formControlPr xmlns="http://schemas.microsoft.com/office/spreadsheetml/2009/9/main" objectType="Radio" checked="Checked" firstButton="1" noThreeD="1" val="0"/>
</file>

<file path=xl/ctrlProps/ctrlProp107.xml><?xml version="1.0" encoding="utf-8"?>
<formControlPr xmlns="http://schemas.microsoft.com/office/spreadsheetml/2009/9/main" objectType="Radio" checked="Checked" firstButton="1" noThreeD="1" val="0"/>
</file>

<file path=xl/ctrlProps/ctrlProp108.xml><?xml version="1.0" encoding="utf-8"?>
<formControlPr xmlns="http://schemas.microsoft.com/office/spreadsheetml/2009/9/main" objectType="Radio" checked="Checked" firstButton="1" noThreeD="1" val="0"/>
</file>

<file path=xl/ctrlProps/ctrlProp109.xml><?xml version="1.0" encoding="utf-8"?>
<formControlPr xmlns="http://schemas.microsoft.com/office/spreadsheetml/2009/9/main" objectType="Radio" checked="Checked" firstButton="1" noThreeD="1" val="0"/>
</file>

<file path=xl/ctrlProps/ctrlProp11.xml><?xml version="1.0" encoding="utf-8"?>
<formControlPr xmlns="http://schemas.microsoft.com/office/spreadsheetml/2009/9/main" objectType="CheckBox" noThreeD="1" val="0"/>
</file>

<file path=xl/ctrlProps/ctrlProp110.xml><?xml version="1.0" encoding="utf-8"?>
<formControlPr xmlns="http://schemas.microsoft.com/office/spreadsheetml/2009/9/main" objectType="Radio" checked="Checked" firstButton="1" noThreeD="1" val="0"/>
</file>

<file path=xl/ctrlProps/ctrlProp111.xml><?xml version="1.0" encoding="utf-8"?>
<formControlPr xmlns="http://schemas.microsoft.com/office/spreadsheetml/2009/9/main" objectType="Radio" checked="Checked" firstButton="1" noThreeD="1" val="0"/>
</file>

<file path=xl/ctrlProps/ctrlProp112.xml><?xml version="1.0" encoding="utf-8"?>
<formControlPr xmlns="http://schemas.microsoft.com/office/spreadsheetml/2009/9/main" objectType="Radio" checked="Checked" firstButton="1" noThreeD="1" val="0"/>
</file>

<file path=xl/ctrlProps/ctrlProp113.xml><?xml version="1.0" encoding="utf-8"?>
<formControlPr xmlns="http://schemas.microsoft.com/office/spreadsheetml/2009/9/main" objectType="Radio" checked="Checked" firstButton="1" noThreeD="1" val="0"/>
</file>

<file path=xl/ctrlProps/ctrlProp114.xml><?xml version="1.0" encoding="utf-8"?>
<formControlPr xmlns="http://schemas.microsoft.com/office/spreadsheetml/2009/9/main" objectType="Radio" checked="Checked" firstButton="1" noThreeD="1" val="0"/>
</file>

<file path=xl/ctrlProps/ctrlProp115.xml><?xml version="1.0" encoding="utf-8"?>
<formControlPr xmlns="http://schemas.microsoft.com/office/spreadsheetml/2009/9/main" objectType="Radio" checked="Checked" firstButton="1" noThreeD="1" val="0"/>
</file>

<file path=xl/ctrlProps/ctrlProp116.xml><?xml version="1.0" encoding="utf-8"?>
<formControlPr xmlns="http://schemas.microsoft.com/office/spreadsheetml/2009/9/main" objectType="Radio" checked="Checked" firstButton="1" noThreeD="1" val="0"/>
</file>

<file path=xl/ctrlProps/ctrlProp117.xml><?xml version="1.0" encoding="utf-8"?>
<formControlPr xmlns="http://schemas.microsoft.com/office/spreadsheetml/2009/9/main" objectType="Radio" checked="Checked" firstButton="1" noThreeD="1" val="0"/>
</file>

<file path=xl/ctrlProps/ctrlProp118.xml><?xml version="1.0" encoding="utf-8"?>
<formControlPr xmlns="http://schemas.microsoft.com/office/spreadsheetml/2009/9/main" objectType="Radio" checked="Checked" firstButton="1" noThreeD="1" val="0"/>
</file>

<file path=xl/ctrlProps/ctrlProp119.xml><?xml version="1.0" encoding="utf-8"?>
<formControlPr xmlns="http://schemas.microsoft.com/office/spreadsheetml/2009/9/main" objectType="Radio" checked="Checked" firstButton="1" noThreeD="1" val="0"/>
</file>

<file path=xl/ctrlProps/ctrlProp12.xml><?xml version="1.0" encoding="utf-8"?>
<formControlPr xmlns="http://schemas.microsoft.com/office/spreadsheetml/2009/9/main" objectType="CheckBox" checked="Checked" noThreeD="1" val="0"/>
</file>

<file path=xl/ctrlProps/ctrlProp120.xml><?xml version="1.0" encoding="utf-8"?>
<formControlPr xmlns="http://schemas.microsoft.com/office/spreadsheetml/2009/9/main" objectType="Radio" checked="Checked" firstButton="1" noThreeD="1" val="0"/>
</file>

<file path=xl/ctrlProps/ctrlProp121.xml><?xml version="1.0" encoding="utf-8"?>
<formControlPr xmlns="http://schemas.microsoft.com/office/spreadsheetml/2009/9/main" objectType="Radio" checked="Checked" firstButton="1" noThreeD="1" val="0"/>
</file>

<file path=xl/ctrlProps/ctrlProp122.xml><?xml version="1.0" encoding="utf-8"?>
<formControlPr xmlns="http://schemas.microsoft.com/office/spreadsheetml/2009/9/main" objectType="Radio" checked="Checked" firstButton="1" noThreeD="1" val="0"/>
</file>

<file path=xl/ctrlProps/ctrlProp123.xml><?xml version="1.0" encoding="utf-8"?>
<formControlPr xmlns="http://schemas.microsoft.com/office/spreadsheetml/2009/9/main" objectType="Radio" checked="Checked" firstButton="1" noThreeD="1" val="0"/>
</file>

<file path=xl/ctrlProps/ctrlProp124.xml><?xml version="1.0" encoding="utf-8"?>
<formControlPr xmlns="http://schemas.microsoft.com/office/spreadsheetml/2009/9/main" objectType="Radio" checked="Checked" firstButton="1" noThreeD="1" val="0"/>
</file>

<file path=xl/ctrlProps/ctrlProp125.xml><?xml version="1.0" encoding="utf-8"?>
<formControlPr xmlns="http://schemas.microsoft.com/office/spreadsheetml/2009/9/main" objectType="Radio" checked="Checked" firstButton="1" noThreeD="1" val="0"/>
</file>

<file path=xl/ctrlProps/ctrlProp126.xml><?xml version="1.0" encoding="utf-8"?>
<formControlPr xmlns="http://schemas.microsoft.com/office/spreadsheetml/2009/9/main" objectType="Radio" checked="Checked" firstButton="1" noThreeD="1" val="0"/>
</file>

<file path=xl/ctrlProps/ctrlProp127.xml><?xml version="1.0" encoding="utf-8"?>
<formControlPr xmlns="http://schemas.microsoft.com/office/spreadsheetml/2009/9/main" objectType="Radio" checked="Checked" firstButton="1" noThreeD="1" val="0"/>
</file>

<file path=xl/ctrlProps/ctrlProp128.xml><?xml version="1.0" encoding="utf-8"?>
<formControlPr xmlns="http://schemas.microsoft.com/office/spreadsheetml/2009/9/main" objectType="Radio" checked="Checked" firstButton="1" noThreeD="1" val="0"/>
</file>

<file path=xl/ctrlProps/ctrlProp129.xml><?xml version="1.0" encoding="utf-8"?>
<formControlPr xmlns="http://schemas.microsoft.com/office/spreadsheetml/2009/9/main" objectType="Radio" checked="Checked" firstButton="1" noThreeD="1" val="0"/>
</file>

<file path=xl/ctrlProps/ctrlProp13.xml><?xml version="1.0" encoding="utf-8"?>
<formControlPr xmlns="http://schemas.microsoft.com/office/spreadsheetml/2009/9/main" objectType="CheckBox" noThreeD="1" val="0"/>
</file>

<file path=xl/ctrlProps/ctrlProp130.xml><?xml version="1.0" encoding="utf-8"?>
<formControlPr xmlns="http://schemas.microsoft.com/office/spreadsheetml/2009/9/main" objectType="Radio" checked="Checked" firstButton="1" noThreeD="1" val="0"/>
</file>

<file path=xl/ctrlProps/ctrlProp131.xml><?xml version="1.0" encoding="utf-8"?>
<formControlPr xmlns="http://schemas.microsoft.com/office/spreadsheetml/2009/9/main" objectType="Radio" checked="Checked" firstButton="1" noThreeD="1" val="0"/>
</file>

<file path=xl/ctrlProps/ctrlProp132.xml><?xml version="1.0" encoding="utf-8"?>
<formControlPr xmlns="http://schemas.microsoft.com/office/spreadsheetml/2009/9/main" objectType="Radio" checked="Checked" firstButton="1" noThreeD="1" val="0"/>
</file>

<file path=xl/ctrlProps/ctrlProp133.xml><?xml version="1.0" encoding="utf-8"?>
<formControlPr xmlns="http://schemas.microsoft.com/office/spreadsheetml/2009/9/main" objectType="Radio" checked="Checked" firstButton="1" noThreeD="1" val="0"/>
</file>

<file path=xl/ctrlProps/ctrlProp134.xml><?xml version="1.0" encoding="utf-8"?>
<formControlPr xmlns="http://schemas.microsoft.com/office/spreadsheetml/2009/9/main" objectType="Radio" checked="Checked" firstButton="1" noThreeD="1" val="0"/>
</file>

<file path=xl/ctrlProps/ctrlProp135.xml><?xml version="1.0" encoding="utf-8"?>
<formControlPr xmlns="http://schemas.microsoft.com/office/spreadsheetml/2009/9/main" objectType="Radio" checked="Checked" firstButton="1" noThreeD="1" val="0"/>
</file>

<file path=xl/ctrlProps/ctrlProp136.xml><?xml version="1.0" encoding="utf-8"?>
<formControlPr xmlns="http://schemas.microsoft.com/office/spreadsheetml/2009/9/main" objectType="Radio" checked="Checked" firstButton="1" noThreeD="1" val="0"/>
</file>

<file path=xl/ctrlProps/ctrlProp137.xml><?xml version="1.0" encoding="utf-8"?>
<formControlPr xmlns="http://schemas.microsoft.com/office/spreadsheetml/2009/9/main" objectType="Radio" checked="Checked" firstButton="1" noThreeD="1" val="0"/>
</file>

<file path=xl/ctrlProps/ctrlProp138.xml><?xml version="1.0" encoding="utf-8"?>
<formControlPr xmlns="http://schemas.microsoft.com/office/spreadsheetml/2009/9/main" objectType="Radio" checked="Checked" firstButton="1" noThreeD="1" val="0"/>
</file>

<file path=xl/ctrlProps/ctrlProp139.xml><?xml version="1.0" encoding="utf-8"?>
<formControlPr xmlns="http://schemas.microsoft.com/office/spreadsheetml/2009/9/main" objectType="Radio" checked="Checked" firstButton="1" noThreeD="1" val="0"/>
</file>

<file path=xl/ctrlProps/ctrlProp14.xml><?xml version="1.0" encoding="utf-8"?>
<formControlPr xmlns="http://schemas.microsoft.com/office/spreadsheetml/2009/9/main" objectType="CheckBox" noThreeD="1" val="0"/>
</file>

<file path=xl/ctrlProps/ctrlProp140.xml><?xml version="1.0" encoding="utf-8"?>
<formControlPr xmlns="http://schemas.microsoft.com/office/spreadsheetml/2009/9/main" objectType="Radio" checked="Checked" firstButton="1" noThreeD="1" val="0"/>
</file>

<file path=xl/ctrlProps/ctrlProp141.xml><?xml version="1.0" encoding="utf-8"?>
<formControlPr xmlns="http://schemas.microsoft.com/office/spreadsheetml/2009/9/main" objectType="Radio" checked="Checked" firstButton="1" noThreeD="1" val="0"/>
</file>

<file path=xl/ctrlProps/ctrlProp142.xml><?xml version="1.0" encoding="utf-8"?>
<formControlPr xmlns="http://schemas.microsoft.com/office/spreadsheetml/2009/9/main" objectType="Radio" checked="Checked" firstButton="1" noThreeD="1" val="0"/>
</file>

<file path=xl/ctrlProps/ctrlProp143.xml><?xml version="1.0" encoding="utf-8"?>
<formControlPr xmlns="http://schemas.microsoft.com/office/spreadsheetml/2009/9/main" objectType="Radio" checked="Checked" firstButton="1" noThreeD="1" val="0"/>
</file>

<file path=xl/ctrlProps/ctrlProp144.xml><?xml version="1.0" encoding="utf-8"?>
<formControlPr xmlns="http://schemas.microsoft.com/office/spreadsheetml/2009/9/main" objectType="Radio" checked="Checked" firstButton="1" noThreeD="1" val="0"/>
</file>

<file path=xl/ctrlProps/ctrlProp145.xml><?xml version="1.0" encoding="utf-8"?>
<formControlPr xmlns="http://schemas.microsoft.com/office/spreadsheetml/2009/9/main" objectType="Radio" checked="Checked" firstButton="1" noThreeD="1" val="0"/>
</file>

<file path=xl/ctrlProps/ctrlProp146.xml><?xml version="1.0" encoding="utf-8"?>
<formControlPr xmlns="http://schemas.microsoft.com/office/spreadsheetml/2009/9/main" objectType="Radio" checked="Checked" firstButton="1" noThreeD="1" val="0"/>
</file>

<file path=xl/ctrlProps/ctrlProp147.xml><?xml version="1.0" encoding="utf-8"?>
<formControlPr xmlns="http://schemas.microsoft.com/office/spreadsheetml/2009/9/main" objectType="Radio" checked="Checked" firstButton="1" noThreeD="1" val="0"/>
</file>

<file path=xl/ctrlProps/ctrlProp148.xml><?xml version="1.0" encoding="utf-8"?>
<formControlPr xmlns="http://schemas.microsoft.com/office/spreadsheetml/2009/9/main" objectType="Radio" checked="Checked" firstButton="1" noThreeD="1" val="0"/>
</file>

<file path=xl/ctrlProps/ctrlProp149.xml><?xml version="1.0" encoding="utf-8"?>
<formControlPr xmlns="http://schemas.microsoft.com/office/spreadsheetml/2009/9/main" objectType="Radio" checked="Checked" firstButton="1" noThreeD="1" val="0"/>
</file>

<file path=xl/ctrlProps/ctrlProp15.xml><?xml version="1.0" encoding="utf-8"?>
<formControlPr xmlns="http://schemas.microsoft.com/office/spreadsheetml/2009/9/main" objectType="CheckBox" noThreeD="1" val="0"/>
</file>

<file path=xl/ctrlProps/ctrlProp150.xml><?xml version="1.0" encoding="utf-8"?>
<formControlPr xmlns="http://schemas.microsoft.com/office/spreadsheetml/2009/9/main" objectType="Radio" checked="Checked" firstButton="1" noThreeD="1" val="0"/>
</file>

<file path=xl/ctrlProps/ctrlProp151.xml><?xml version="1.0" encoding="utf-8"?>
<formControlPr xmlns="http://schemas.microsoft.com/office/spreadsheetml/2009/9/main" objectType="Radio" checked="Checked" firstButton="1" noThreeD="1" val="0"/>
</file>

<file path=xl/ctrlProps/ctrlProp152.xml><?xml version="1.0" encoding="utf-8"?>
<formControlPr xmlns="http://schemas.microsoft.com/office/spreadsheetml/2009/9/main" objectType="Radio" checked="Checked" firstButton="1" noThreeD="1" val="0"/>
</file>

<file path=xl/ctrlProps/ctrlProp153.xml><?xml version="1.0" encoding="utf-8"?>
<formControlPr xmlns="http://schemas.microsoft.com/office/spreadsheetml/2009/9/main" objectType="Radio" checked="Checked" firstButton="1" noThreeD="1" val="0"/>
</file>

<file path=xl/ctrlProps/ctrlProp154.xml><?xml version="1.0" encoding="utf-8"?>
<formControlPr xmlns="http://schemas.microsoft.com/office/spreadsheetml/2009/9/main" objectType="Radio" checked="Checked" firstButton="1" noThreeD="1" val="0"/>
</file>

<file path=xl/ctrlProps/ctrlProp155.xml><?xml version="1.0" encoding="utf-8"?>
<formControlPr xmlns="http://schemas.microsoft.com/office/spreadsheetml/2009/9/main" objectType="Radio" checked="Checked" firstButton="1" noThreeD="1" val="0"/>
</file>

<file path=xl/ctrlProps/ctrlProp156.xml><?xml version="1.0" encoding="utf-8"?>
<formControlPr xmlns="http://schemas.microsoft.com/office/spreadsheetml/2009/9/main" objectType="Radio" checked="Checked" firstButton="1" noThreeD="1" val="0"/>
</file>

<file path=xl/ctrlProps/ctrlProp157.xml><?xml version="1.0" encoding="utf-8"?>
<formControlPr xmlns="http://schemas.microsoft.com/office/spreadsheetml/2009/9/main" objectType="Radio" checked="Checked" firstButton="1" noThreeD="1" val="0"/>
</file>

<file path=xl/ctrlProps/ctrlProp158.xml><?xml version="1.0" encoding="utf-8"?>
<formControlPr xmlns="http://schemas.microsoft.com/office/spreadsheetml/2009/9/main" objectType="Radio" checked="Checked" firstButton="1" noThreeD="1" val="0"/>
</file>

<file path=xl/ctrlProps/ctrlProp159.xml><?xml version="1.0" encoding="utf-8"?>
<formControlPr xmlns="http://schemas.microsoft.com/office/spreadsheetml/2009/9/main" objectType="Radio" checked="Checked" firstButton="1" noThreeD="1" val="0"/>
</file>

<file path=xl/ctrlProps/ctrlProp16.xml><?xml version="1.0" encoding="utf-8"?>
<formControlPr xmlns="http://schemas.microsoft.com/office/spreadsheetml/2009/9/main" objectType="CheckBox" noThreeD="1" val="0"/>
</file>

<file path=xl/ctrlProps/ctrlProp160.xml><?xml version="1.0" encoding="utf-8"?>
<formControlPr xmlns="http://schemas.microsoft.com/office/spreadsheetml/2009/9/main" objectType="Radio" checked="Checked" firstButton="1" noThreeD="1" val="0"/>
</file>

<file path=xl/ctrlProps/ctrlProp161.xml><?xml version="1.0" encoding="utf-8"?>
<formControlPr xmlns="http://schemas.microsoft.com/office/spreadsheetml/2009/9/main" objectType="Radio" checked="Checked" firstButton="1" noThreeD="1" val="0"/>
</file>

<file path=xl/ctrlProps/ctrlProp162.xml><?xml version="1.0" encoding="utf-8"?>
<formControlPr xmlns="http://schemas.microsoft.com/office/spreadsheetml/2009/9/main" objectType="Radio" checked="Checked" firstButton="1" noThreeD="1" val="0"/>
</file>

<file path=xl/ctrlProps/ctrlProp163.xml><?xml version="1.0" encoding="utf-8"?>
<formControlPr xmlns="http://schemas.microsoft.com/office/spreadsheetml/2009/9/main" objectType="Radio" checked="Checked" firstButton="1" noThreeD="1" val="0"/>
</file>

<file path=xl/ctrlProps/ctrlProp164.xml><?xml version="1.0" encoding="utf-8"?>
<formControlPr xmlns="http://schemas.microsoft.com/office/spreadsheetml/2009/9/main" objectType="Radio" checked="Checked" firstButton="1" noThreeD="1" val="0"/>
</file>

<file path=xl/ctrlProps/ctrlProp165.xml><?xml version="1.0" encoding="utf-8"?>
<formControlPr xmlns="http://schemas.microsoft.com/office/spreadsheetml/2009/9/main" objectType="Radio" checked="Checked" firstButton="1" noThreeD="1" val="0"/>
</file>

<file path=xl/ctrlProps/ctrlProp166.xml><?xml version="1.0" encoding="utf-8"?>
<formControlPr xmlns="http://schemas.microsoft.com/office/spreadsheetml/2009/9/main" objectType="Radio" checked="Checked" firstButton="1" noThreeD="1" val="0"/>
</file>

<file path=xl/ctrlProps/ctrlProp167.xml><?xml version="1.0" encoding="utf-8"?>
<formControlPr xmlns="http://schemas.microsoft.com/office/spreadsheetml/2009/9/main" objectType="Radio" checked="Checked" firstButton="1" noThreeD="1" val="0"/>
</file>

<file path=xl/ctrlProps/ctrlProp168.xml><?xml version="1.0" encoding="utf-8"?>
<formControlPr xmlns="http://schemas.microsoft.com/office/spreadsheetml/2009/9/main" objectType="Radio" checked="Checked" firstButton="1" noThreeD="1" val="0"/>
</file>

<file path=xl/ctrlProps/ctrlProp17.xml><?xml version="1.0" encoding="utf-8"?>
<formControlPr xmlns="http://schemas.microsoft.com/office/spreadsheetml/2009/9/main" objectType="CheckBox" noThreeD="1" val="0"/>
</file>

<file path=xl/ctrlProps/ctrlProp18.xml><?xml version="1.0" encoding="utf-8"?>
<formControlPr xmlns="http://schemas.microsoft.com/office/spreadsheetml/2009/9/main" objectType="CheckBox" noThreeD="1" val="0"/>
</file>

<file path=xl/ctrlProps/ctrlProp19.xml><?xml version="1.0" encoding="utf-8"?>
<formControlPr xmlns="http://schemas.microsoft.com/office/spreadsheetml/2009/9/main" objectType="CheckBox" noThreeD="1" val="0"/>
</file>

<file path=xl/ctrlProps/ctrlProp2.xml><?xml version="1.0" encoding="utf-8"?>
<formControlPr xmlns="http://schemas.microsoft.com/office/spreadsheetml/2009/9/main" objectType="CheckBox" checked="Checked" noThreeD="1" val="0"/>
</file>

<file path=xl/ctrlProps/ctrlProp20.xml><?xml version="1.0" encoding="utf-8"?>
<formControlPr xmlns="http://schemas.microsoft.com/office/spreadsheetml/2009/9/main" objectType="CheckBox" noThreeD="1" val="0"/>
</file>

<file path=xl/ctrlProps/ctrlProp21.xml><?xml version="1.0" encoding="utf-8"?>
<formControlPr xmlns="http://schemas.microsoft.com/office/spreadsheetml/2009/9/main" objectType="CheckBox" noThreeD="1" val="0"/>
</file>

<file path=xl/ctrlProps/ctrlProp22.xml><?xml version="1.0" encoding="utf-8"?>
<formControlPr xmlns="http://schemas.microsoft.com/office/spreadsheetml/2009/9/main" objectType="CheckBox" noThreeD="1" val="0"/>
</file>

<file path=xl/ctrlProps/ctrlProp23.xml><?xml version="1.0" encoding="utf-8"?>
<formControlPr xmlns="http://schemas.microsoft.com/office/spreadsheetml/2009/9/main" objectType="CheckBox" noThreeD="1" val="0"/>
</file>

<file path=xl/ctrlProps/ctrlProp24.xml><?xml version="1.0" encoding="utf-8"?>
<formControlPr xmlns="http://schemas.microsoft.com/office/spreadsheetml/2009/9/main" objectType="CheckBox" noThreeD="1" val="0"/>
</file>

<file path=xl/ctrlProps/ctrlProp25.xml><?xml version="1.0" encoding="utf-8"?>
<formControlPr xmlns="http://schemas.microsoft.com/office/spreadsheetml/2009/9/main" objectType="CheckBox" noThreeD="1" val="0"/>
</file>

<file path=xl/ctrlProps/ctrlProp26.xml><?xml version="1.0" encoding="utf-8"?>
<formControlPr xmlns="http://schemas.microsoft.com/office/spreadsheetml/2009/9/main" objectType="CheckBox" noThreeD="1" val="0"/>
</file>

<file path=xl/ctrlProps/ctrlProp27.xml><?xml version="1.0" encoding="utf-8"?>
<formControlPr xmlns="http://schemas.microsoft.com/office/spreadsheetml/2009/9/main" objectType="CheckBox" noThreeD="1" val="0"/>
</file>

<file path=xl/ctrlProps/ctrlProp28.xml><?xml version="1.0" encoding="utf-8"?>
<formControlPr xmlns="http://schemas.microsoft.com/office/spreadsheetml/2009/9/main" objectType="CheckBox" noThreeD="1" val="0"/>
</file>

<file path=xl/ctrlProps/ctrlProp29.xml><?xml version="1.0" encoding="utf-8"?>
<formControlPr xmlns="http://schemas.microsoft.com/office/spreadsheetml/2009/9/main" objectType="CheckBox" noThreeD="1" val="0"/>
</file>

<file path=xl/ctrlProps/ctrlProp3.xml><?xml version="1.0" encoding="utf-8"?>
<formControlPr xmlns="http://schemas.microsoft.com/office/spreadsheetml/2009/9/main" objectType="CheckBox" checked="Checked" noThreeD="1" val="0"/>
</file>

<file path=xl/ctrlProps/ctrlProp30.xml><?xml version="1.0" encoding="utf-8"?>
<formControlPr xmlns="http://schemas.microsoft.com/office/spreadsheetml/2009/9/main" objectType="CheckBox" noThreeD="1" val="0"/>
</file>

<file path=xl/ctrlProps/ctrlProp31.xml><?xml version="1.0" encoding="utf-8"?>
<formControlPr xmlns="http://schemas.microsoft.com/office/spreadsheetml/2009/9/main" objectType="CheckBox" noThreeD="1" val="0"/>
</file>

<file path=xl/ctrlProps/ctrlProp32.xml><?xml version="1.0" encoding="utf-8"?>
<formControlPr xmlns="http://schemas.microsoft.com/office/spreadsheetml/2009/9/main" objectType="CheckBox" noThreeD="1" val="0"/>
</file>

<file path=xl/ctrlProps/ctrlProp33.xml><?xml version="1.0" encoding="utf-8"?>
<formControlPr xmlns="http://schemas.microsoft.com/office/spreadsheetml/2009/9/main" objectType="CheckBox" noThreeD="1" val="0"/>
</file>

<file path=xl/ctrlProps/ctrlProp34.xml><?xml version="1.0" encoding="utf-8"?>
<formControlPr xmlns="http://schemas.microsoft.com/office/spreadsheetml/2009/9/main" objectType="CheckBox" noThreeD="1" val="0"/>
</file>

<file path=xl/ctrlProps/ctrlProp35.xml><?xml version="1.0" encoding="utf-8"?>
<formControlPr xmlns="http://schemas.microsoft.com/office/spreadsheetml/2009/9/main" objectType="CheckBox" noThreeD="1" val="0"/>
</file>

<file path=xl/ctrlProps/ctrlProp36.xml><?xml version="1.0" encoding="utf-8"?>
<formControlPr xmlns="http://schemas.microsoft.com/office/spreadsheetml/2009/9/main" objectType="CheckBox" noThreeD="1" val="0"/>
</file>

<file path=xl/ctrlProps/ctrlProp37.xml><?xml version="1.0" encoding="utf-8"?>
<formControlPr xmlns="http://schemas.microsoft.com/office/spreadsheetml/2009/9/main" objectType="CheckBox" checked="Checked" noThreeD="1" val="0"/>
</file>

<file path=xl/ctrlProps/ctrlProp38.xml><?xml version="1.0" encoding="utf-8"?>
<formControlPr xmlns="http://schemas.microsoft.com/office/spreadsheetml/2009/9/main" objectType="CheckBox" noThreeD="1" val="0"/>
</file>

<file path=xl/ctrlProps/ctrlProp39.xml><?xml version="1.0" encoding="utf-8"?>
<formControlPr xmlns="http://schemas.microsoft.com/office/spreadsheetml/2009/9/main" objectType="CheckBox" noThreeD="1" val="0"/>
</file>

<file path=xl/ctrlProps/ctrlProp4.xml><?xml version="1.0" encoding="utf-8"?>
<formControlPr xmlns="http://schemas.microsoft.com/office/spreadsheetml/2009/9/main" objectType="CheckBox" noThreeD="1" val="0"/>
</file>

<file path=xl/ctrlProps/ctrlProp40.xml><?xml version="1.0" encoding="utf-8"?>
<formControlPr xmlns="http://schemas.microsoft.com/office/spreadsheetml/2009/9/main" objectType="CheckBox" noThreeD="1" val="0"/>
</file>

<file path=xl/ctrlProps/ctrlProp41.xml><?xml version="1.0" encoding="utf-8"?>
<formControlPr xmlns="http://schemas.microsoft.com/office/spreadsheetml/2009/9/main" objectType="CheckBox" noThreeD="1" val="0"/>
</file>

<file path=xl/ctrlProps/ctrlProp42.xml><?xml version="1.0" encoding="utf-8"?>
<formControlPr xmlns="http://schemas.microsoft.com/office/spreadsheetml/2009/9/main" objectType="CheckBox" noThreeD="1" val="0"/>
</file>

<file path=xl/ctrlProps/ctrlProp43.xml><?xml version="1.0" encoding="utf-8"?>
<formControlPr xmlns="http://schemas.microsoft.com/office/spreadsheetml/2009/9/main" objectType="CheckBox" noThreeD="1" val="0"/>
</file>

<file path=xl/ctrlProps/ctrlProp44.xml><?xml version="1.0" encoding="utf-8"?>
<formControlPr xmlns="http://schemas.microsoft.com/office/spreadsheetml/2009/9/main" objectType="CheckBox" noThreeD="1" val="0"/>
</file>

<file path=xl/ctrlProps/ctrlProp45.xml><?xml version="1.0" encoding="utf-8"?>
<formControlPr xmlns="http://schemas.microsoft.com/office/spreadsheetml/2009/9/main" objectType="CheckBox" noThreeD="1" val="0"/>
</file>

<file path=xl/ctrlProps/ctrlProp46.xml><?xml version="1.0" encoding="utf-8"?>
<formControlPr xmlns="http://schemas.microsoft.com/office/spreadsheetml/2009/9/main" objectType="CheckBox" noThreeD="1" val="0"/>
</file>

<file path=xl/ctrlProps/ctrlProp47.xml><?xml version="1.0" encoding="utf-8"?>
<formControlPr xmlns="http://schemas.microsoft.com/office/spreadsheetml/2009/9/main" objectType="CheckBox" noThreeD="1" val="0"/>
</file>

<file path=xl/ctrlProps/ctrlProp48.xml><?xml version="1.0" encoding="utf-8"?>
<formControlPr xmlns="http://schemas.microsoft.com/office/spreadsheetml/2009/9/main" objectType="CheckBox" noThreeD="1" val="0"/>
</file>

<file path=xl/ctrlProps/ctrlProp49.xml><?xml version="1.0" encoding="utf-8"?>
<formControlPr xmlns="http://schemas.microsoft.com/office/spreadsheetml/2009/9/main" objectType="CheckBox" noThreeD="1" val="0"/>
</file>

<file path=xl/ctrlProps/ctrlProp5.xml><?xml version="1.0" encoding="utf-8"?>
<formControlPr xmlns="http://schemas.microsoft.com/office/spreadsheetml/2009/9/main" objectType="CheckBox" noThreeD="1" val="0"/>
</file>

<file path=xl/ctrlProps/ctrlProp50.xml><?xml version="1.0" encoding="utf-8"?>
<formControlPr xmlns="http://schemas.microsoft.com/office/spreadsheetml/2009/9/main" objectType="CheckBox" noThreeD="1" val="0"/>
</file>

<file path=xl/ctrlProps/ctrlProp51.xml><?xml version="1.0" encoding="utf-8"?>
<formControlPr xmlns="http://schemas.microsoft.com/office/spreadsheetml/2009/9/main" objectType="CheckBox" noThreeD="1" val="0"/>
</file>

<file path=xl/ctrlProps/ctrlProp52.xml><?xml version="1.0" encoding="utf-8"?>
<formControlPr xmlns="http://schemas.microsoft.com/office/spreadsheetml/2009/9/main" objectType="CheckBox" noThreeD="1" val="0"/>
</file>

<file path=xl/ctrlProps/ctrlProp53.xml><?xml version="1.0" encoding="utf-8"?>
<formControlPr xmlns="http://schemas.microsoft.com/office/spreadsheetml/2009/9/main" objectType="CheckBox" noThreeD="1" val="0"/>
</file>

<file path=xl/ctrlProps/ctrlProp54.xml><?xml version="1.0" encoding="utf-8"?>
<formControlPr xmlns="http://schemas.microsoft.com/office/spreadsheetml/2009/9/main" objectType="CheckBox" noThreeD="1" val="0"/>
</file>

<file path=xl/ctrlProps/ctrlProp55.xml><?xml version="1.0" encoding="utf-8"?>
<formControlPr xmlns="http://schemas.microsoft.com/office/spreadsheetml/2009/9/main" objectType="CheckBox" noThreeD="1" val="0"/>
</file>

<file path=xl/ctrlProps/ctrlProp56.xml><?xml version="1.0" encoding="utf-8"?>
<formControlPr xmlns="http://schemas.microsoft.com/office/spreadsheetml/2009/9/main" objectType="CheckBox" noThreeD="1" val="0"/>
</file>

<file path=xl/ctrlProps/ctrlProp57.xml><?xml version="1.0" encoding="utf-8"?>
<formControlPr xmlns="http://schemas.microsoft.com/office/spreadsheetml/2009/9/main" objectType="CheckBox" noThreeD="1" val="0"/>
</file>

<file path=xl/ctrlProps/ctrlProp58.xml><?xml version="1.0" encoding="utf-8"?>
<formControlPr xmlns="http://schemas.microsoft.com/office/spreadsheetml/2009/9/main" objectType="CheckBox" checked="Checked" noThreeD="1" val="0"/>
</file>

<file path=xl/ctrlProps/ctrlProp59.xml><?xml version="1.0" encoding="utf-8"?>
<formControlPr xmlns="http://schemas.microsoft.com/office/spreadsheetml/2009/9/main" objectType="CheckBox" noThreeD="1" val="0"/>
</file>

<file path=xl/ctrlProps/ctrlProp6.xml><?xml version="1.0" encoding="utf-8"?>
<formControlPr xmlns="http://schemas.microsoft.com/office/spreadsheetml/2009/9/main" objectType="CheckBox" noThreeD="1" val="0"/>
</file>

<file path=xl/ctrlProps/ctrlProp60.xml><?xml version="1.0" encoding="utf-8"?>
<formControlPr xmlns="http://schemas.microsoft.com/office/spreadsheetml/2009/9/main" objectType="CheckBox" noThreeD="1" val="0"/>
</file>

<file path=xl/ctrlProps/ctrlProp61.xml><?xml version="1.0" encoding="utf-8"?>
<formControlPr xmlns="http://schemas.microsoft.com/office/spreadsheetml/2009/9/main" objectType="CheckBox" noThreeD="1" val="0"/>
</file>

<file path=xl/ctrlProps/ctrlProp62.xml><?xml version="1.0" encoding="utf-8"?>
<formControlPr xmlns="http://schemas.microsoft.com/office/spreadsheetml/2009/9/main" objectType="CheckBox" noThreeD="1" val="0"/>
</file>

<file path=xl/ctrlProps/ctrlProp63.xml><?xml version="1.0" encoding="utf-8"?>
<formControlPr xmlns="http://schemas.microsoft.com/office/spreadsheetml/2009/9/main" objectType="CheckBox" noThreeD="1" val="0"/>
</file>

<file path=xl/ctrlProps/ctrlProp64.xml><?xml version="1.0" encoding="utf-8"?>
<formControlPr xmlns="http://schemas.microsoft.com/office/spreadsheetml/2009/9/main" objectType="CheckBox" noThreeD="1" val="0"/>
</file>

<file path=xl/ctrlProps/ctrlProp65.xml><?xml version="1.0" encoding="utf-8"?>
<formControlPr xmlns="http://schemas.microsoft.com/office/spreadsheetml/2009/9/main" objectType="CheckBox" noThreeD="1" val="0"/>
</file>

<file path=xl/ctrlProps/ctrlProp66.xml><?xml version="1.0" encoding="utf-8"?>
<formControlPr xmlns="http://schemas.microsoft.com/office/spreadsheetml/2009/9/main" objectType="CheckBox" noThreeD="1" val="0"/>
</file>

<file path=xl/ctrlProps/ctrlProp67.xml><?xml version="1.0" encoding="utf-8"?>
<formControlPr xmlns="http://schemas.microsoft.com/office/spreadsheetml/2009/9/main" objectType="CheckBox" noThreeD="1" val="0"/>
</file>

<file path=xl/ctrlProps/ctrlProp68.xml><?xml version="1.0" encoding="utf-8"?>
<formControlPr xmlns="http://schemas.microsoft.com/office/spreadsheetml/2009/9/main" objectType="CheckBox" noThreeD="1" val="0"/>
</file>

<file path=xl/ctrlProps/ctrlProp69.xml><?xml version="1.0" encoding="utf-8"?>
<formControlPr xmlns="http://schemas.microsoft.com/office/spreadsheetml/2009/9/main" objectType="CheckBox" noThreeD="1" val="0"/>
</file>

<file path=xl/ctrlProps/ctrlProp7.xml><?xml version="1.0" encoding="utf-8"?>
<formControlPr xmlns="http://schemas.microsoft.com/office/spreadsheetml/2009/9/main" objectType="CheckBox" checked="Checked" noThreeD="1" val="0"/>
</file>

<file path=xl/ctrlProps/ctrlProp70.xml><?xml version="1.0" encoding="utf-8"?>
<formControlPr xmlns="http://schemas.microsoft.com/office/spreadsheetml/2009/9/main" objectType="CheckBox" noThreeD="1" val="0"/>
</file>

<file path=xl/ctrlProps/ctrlProp71.xml><?xml version="1.0" encoding="utf-8"?>
<formControlPr xmlns="http://schemas.microsoft.com/office/spreadsheetml/2009/9/main" objectType="CheckBox" checked="Checked" noThreeD="1" val="0"/>
</file>

<file path=xl/ctrlProps/ctrlProp72.xml><?xml version="1.0" encoding="utf-8"?>
<formControlPr xmlns="http://schemas.microsoft.com/office/spreadsheetml/2009/9/main" objectType="CheckBox" noThreeD="1" val="0"/>
</file>

<file path=xl/ctrlProps/ctrlProp73.xml><?xml version="1.0" encoding="utf-8"?>
<formControlPr xmlns="http://schemas.microsoft.com/office/spreadsheetml/2009/9/main" objectType="CheckBox" noThreeD="1" val="0"/>
</file>

<file path=xl/ctrlProps/ctrlProp74.xml><?xml version="1.0" encoding="utf-8"?>
<formControlPr xmlns="http://schemas.microsoft.com/office/spreadsheetml/2009/9/main" objectType="CheckBox" noThreeD="1" val="0"/>
</file>

<file path=xl/ctrlProps/ctrlProp75.xml><?xml version="1.0" encoding="utf-8"?>
<formControlPr xmlns="http://schemas.microsoft.com/office/spreadsheetml/2009/9/main" objectType="CheckBox" noThreeD="1" val="0"/>
</file>

<file path=xl/ctrlProps/ctrlProp76.xml><?xml version="1.0" encoding="utf-8"?>
<formControlPr xmlns="http://schemas.microsoft.com/office/spreadsheetml/2009/9/main" objectType="CheckBox" noThreeD="1" val="0"/>
</file>

<file path=xl/ctrlProps/ctrlProp77.xml><?xml version="1.0" encoding="utf-8"?>
<formControlPr xmlns="http://schemas.microsoft.com/office/spreadsheetml/2009/9/main" objectType="CheckBox" noThreeD="1" val="0"/>
</file>

<file path=xl/ctrlProps/ctrlProp78.xml><?xml version="1.0" encoding="utf-8"?>
<formControlPr xmlns="http://schemas.microsoft.com/office/spreadsheetml/2009/9/main" objectType="CheckBox" noThreeD="1" val="0"/>
</file>

<file path=xl/ctrlProps/ctrlProp79.xml><?xml version="1.0" encoding="utf-8"?>
<formControlPr xmlns="http://schemas.microsoft.com/office/spreadsheetml/2009/9/main" objectType="CheckBox" noThreeD="1" val="0"/>
</file>

<file path=xl/ctrlProps/ctrlProp8.xml><?xml version="1.0" encoding="utf-8"?>
<formControlPr xmlns="http://schemas.microsoft.com/office/spreadsheetml/2009/9/main" objectType="CheckBox" noThreeD="1" val="0"/>
</file>

<file path=xl/ctrlProps/ctrlProp80.xml><?xml version="1.0" encoding="utf-8"?>
<formControlPr xmlns="http://schemas.microsoft.com/office/spreadsheetml/2009/9/main" objectType="CheckBox" noThreeD="1" val="0"/>
</file>

<file path=xl/ctrlProps/ctrlProp81.xml><?xml version="1.0" encoding="utf-8"?>
<formControlPr xmlns="http://schemas.microsoft.com/office/spreadsheetml/2009/9/main" objectType="CheckBox" noThreeD="1" val="0"/>
</file>

<file path=xl/ctrlProps/ctrlProp82.xml><?xml version="1.0" encoding="utf-8"?>
<formControlPr xmlns="http://schemas.microsoft.com/office/spreadsheetml/2009/9/main" objectType="CheckBox" noThreeD="1" val="0"/>
</file>

<file path=xl/ctrlProps/ctrlProp83.xml><?xml version="1.0" encoding="utf-8"?>
<formControlPr xmlns="http://schemas.microsoft.com/office/spreadsheetml/2009/9/main" objectType="CheckBox" noThreeD="1" val="0"/>
</file>

<file path=xl/ctrlProps/ctrlProp84.xml><?xml version="1.0" encoding="utf-8"?>
<formControlPr xmlns="http://schemas.microsoft.com/office/spreadsheetml/2009/9/main" objectType="Radio" checked="Checked" firstButton="1" noThreeD="1" val="0"/>
</file>

<file path=xl/ctrlProps/ctrlProp85.xml><?xml version="1.0" encoding="utf-8"?>
<formControlPr xmlns="http://schemas.microsoft.com/office/spreadsheetml/2009/9/main" objectType="Radio" checked="Checked" firstButton="1" noThreeD="1" val="0"/>
</file>

<file path=xl/ctrlProps/ctrlProp86.xml><?xml version="1.0" encoding="utf-8"?>
<formControlPr xmlns="http://schemas.microsoft.com/office/spreadsheetml/2009/9/main" objectType="Radio" checked="Checked" firstButton="1" noThreeD="1" val="0"/>
</file>

<file path=xl/ctrlProps/ctrlProp87.xml><?xml version="1.0" encoding="utf-8"?>
<formControlPr xmlns="http://schemas.microsoft.com/office/spreadsheetml/2009/9/main" objectType="Radio" checked="Checked" firstButton="1" noThreeD="1" val="0"/>
</file>

<file path=xl/ctrlProps/ctrlProp88.xml><?xml version="1.0" encoding="utf-8"?>
<formControlPr xmlns="http://schemas.microsoft.com/office/spreadsheetml/2009/9/main" objectType="Radio" checked="Checked" firstButton="1" noThreeD="1" val="0"/>
</file>

<file path=xl/ctrlProps/ctrlProp89.xml><?xml version="1.0" encoding="utf-8"?>
<formControlPr xmlns="http://schemas.microsoft.com/office/spreadsheetml/2009/9/main" objectType="Radio" checked="Checked" firstButton="1" noThreeD="1" val="0"/>
</file>

<file path=xl/ctrlProps/ctrlProp9.xml><?xml version="1.0" encoding="utf-8"?>
<formControlPr xmlns="http://schemas.microsoft.com/office/spreadsheetml/2009/9/main" objectType="CheckBox" noThreeD="1" val="0"/>
</file>

<file path=xl/ctrlProps/ctrlProp90.xml><?xml version="1.0" encoding="utf-8"?>
<formControlPr xmlns="http://schemas.microsoft.com/office/spreadsheetml/2009/9/main" objectType="Radio" checked="Checked" firstButton="1" noThreeD="1" val="0"/>
</file>

<file path=xl/ctrlProps/ctrlProp91.xml><?xml version="1.0" encoding="utf-8"?>
<formControlPr xmlns="http://schemas.microsoft.com/office/spreadsheetml/2009/9/main" objectType="Radio" checked="Checked" firstButton="1" noThreeD="1" val="0"/>
</file>

<file path=xl/ctrlProps/ctrlProp92.xml><?xml version="1.0" encoding="utf-8"?>
<formControlPr xmlns="http://schemas.microsoft.com/office/spreadsheetml/2009/9/main" objectType="Radio" checked="Checked" firstButton="1" noThreeD="1" val="0"/>
</file>

<file path=xl/ctrlProps/ctrlProp93.xml><?xml version="1.0" encoding="utf-8"?>
<formControlPr xmlns="http://schemas.microsoft.com/office/spreadsheetml/2009/9/main" objectType="Radio" checked="Checked" firstButton="1" noThreeD="1" val="0"/>
</file>

<file path=xl/ctrlProps/ctrlProp94.xml><?xml version="1.0" encoding="utf-8"?>
<formControlPr xmlns="http://schemas.microsoft.com/office/spreadsheetml/2009/9/main" objectType="Radio" checked="Checked" firstButton="1" noThreeD="1" val="0"/>
</file>

<file path=xl/ctrlProps/ctrlProp95.xml><?xml version="1.0" encoding="utf-8"?>
<formControlPr xmlns="http://schemas.microsoft.com/office/spreadsheetml/2009/9/main" objectType="Radio" checked="Checked" firstButton="1" noThreeD="1" val="0"/>
</file>

<file path=xl/ctrlProps/ctrlProp96.xml><?xml version="1.0" encoding="utf-8"?>
<formControlPr xmlns="http://schemas.microsoft.com/office/spreadsheetml/2009/9/main" objectType="Radio" checked="Checked" firstButton="1" noThreeD="1" val="0"/>
</file>

<file path=xl/ctrlProps/ctrlProp97.xml><?xml version="1.0" encoding="utf-8"?>
<formControlPr xmlns="http://schemas.microsoft.com/office/spreadsheetml/2009/9/main" objectType="Radio" checked="Checked" firstButton="1" noThreeD="1" val="0"/>
</file>

<file path=xl/ctrlProps/ctrlProp98.xml><?xml version="1.0" encoding="utf-8"?>
<formControlPr xmlns="http://schemas.microsoft.com/office/spreadsheetml/2009/9/main" objectType="Radio" checked="Checked" firstButton="1" noThreeD="1" val="0"/>
</file>

<file path=xl/ctrlProps/ctrlProp99.xml><?xml version="1.0" encoding="utf-8"?>
<formControlPr xmlns="http://schemas.microsoft.com/office/spreadsheetml/2009/9/main" objectType="Radio" checked="Checked" firstButton="1" noThreeD="1" val="0"/>
</file>

<file path=xl/drawings/_rels/drawing10.xml.rels><?xml version="1.0" encoding="UTF-8" standalone="yes"?>
<Relationships xmlns="http://schemas.openxmlformats.org/package/2006/relationships"><Relationship Id="rId1" Type="http://schemas.openxmlformats.org/officeDocument/2006/relationships/hyperlink" Target="#&#34920;&#22836;&#20449;&#24687;!A7"/></Relationships>
</file>

<file path=xl/drawings/_rels/drawing100.xml.rels><?xml version="1.0" encoding="UTF-8" standalone="yes"?>
<Relationships xmlns="http://schemas.openxmlformats.org/package/2006/relationships"><Relationship Id="rId1" Type="http://schemas.openxmlformats.org/officeDocument/2006/relationships/hyperlink" Target="#&#34920;&#22836;&#20449;&#24687;!A47"/></Relationships>
</file>

<file path=xl/drawings/_rels/drawing101.xml.rels><?xml version="1.0" encoding="UTF-8" standalone="yes"?>
<Relationships xmlns="http://schemas.openxmlformats.org/package/2006/relationships"><Relationship Id="rId1" Type="http://schemas.openxmlformats.org/officeDocument/2006/relationships/hyperlink" Target="#&#34920;&#22836;&#20449;&#24687;!A54"/></Relationships>
</file>

<file path=xl/drawings/_rels/drawing102.xml.rels><?xml version="1.0" encoding="UTF-8" standalone="yes"?>
<Relationships xmlns="http://schemas.openxmlformats.org/package/2006/relationships"><Relationship Id="rId1" Type="http://schemas.openxmlformats.org/officeDocument/2006/relationships/hyperlink" Target="#&#34920;&#22836;&#20449;&#24687;!A55"/></Relationships>
</file>

<file path=xl/drawings/_rels/drawing103.xml.rels><?xml version="1.0" encoding="UTF-8" standalone="yes"?>
<Relationships xmlns="http://schemas.openxmlformats.org/package/2006/relationships"><Relationship Id="rId1" Type="http://schemas.openxmlformats.org/officeDocument/2006/relationships/hyperlink" Target="#'3-1-1&#29616;&#37329;'!Print_Area"/></Relationships>
</file>

<file path=xl/drawings/_rels/drawing104.xml.rels><?xml version="1.0" encoding="UTF-8" standalone="yes"?>
<Relationships xmlns="http://schemas.openxmlformats.org/package/2006/relationships"><Relationship Id="rId1" Type="http://schemas.openxmlformats.org/officeDocument/2006/relationships/hyperlink" Target="#&#34920;&#22836;&#20449;&#24687;!A6"/></Relationships>
</file>

<file path=xl/drawings/_rels/drawing105.xml.rels><?xml version="1.0" encoding="UTF-8" standalone="yes"?>
<Relationships xmlns="http://schemas.openxmlformats.org/package/2006/relationships"><Relationship Id="rId1" Type="http://schemas.openxmlformats.org/officeDocument/2006/relationships/hyperlink" Target="#&#34920;&#22836;&#20449;&#24687;!A6"/></Relationships>
</file>

<file path=xl/drawings/_rels/drawing106.xml.rels><?xml version="1.0" encoding="UTF-8" standalone="yes"?>
<Relationships xmlns="http://schemas.openxmlformats.org/package/2006/relationships"><Relationship Id="rId1" Type="http://schemas.openxmlformats.org/officeDocument/2006/relationships/hyperlink" Target="#&#34920;&#22836;&#20449;&#24687;!A7"/></Relationships>
</file>

<file path=xl/drawings/_rels/drawing107.xml.rels><?xml version="1.0" encoding="UTF-8" standalone="yes"?>
<Relationships xmlns="http://schemas.openxmlformats.org/package/2006/relationships"><Relationship Id="rId1" Type="http://schemas.openxmlformats.org/officeDocument/2006/relationships/hyperlink" Target="#&#34920;&#22836;&#20449;&#24687;!A7"/></Relationships>
</file>

<file path=xl/drawings/_rels/drawing108.xml.rels><?xml version="1.0" encoding="UTF-8" standalone="yes"?>
<Relationships xmlns="http://schemas.openxmlformats.org/package/2006/relationships"><Relationship Id="rId1" Type="http://schemas.openxmlformats.org/officeDocument/2006/relationships/hyperlink" Target="#&#34920;&#22836;&#20449;&#24687;!A7"/></Relationships>
</file>

<file path=xl/drawings/_rels/drawing109.xml.rels><?xml version="1.0" encoding="UTF-8" standalone="yes"?>
<Relationships xmlns="http://schemas.openxmlformats.org/package/2006/relationships"><Relationship Id="rId1" Type="http://schemas.openxmlformats.org/officeDocument/2006/relationships/hyperlink" Target="#&#34920;&#22836;&#20449;&#24687;!A8"/></Relationships>
</file>

<file path=xl/drawings/_rels/drawing11.xml.rels><?xml version="1.0" encoding="UTF-8" standalone="yes"?>
<Relationships xmlns="http://schemas.openxmlformats.org/package/2006/relationships"><Relationship Id="rId1" Type="http://schemas.openxmlformats.org/officeDocument/2006/relationships/hyperlink" Target="#&#34920;&#22836;&#20449;&#24687;!A7"/></Relationships>
</file>

<file path=xl/drawings/_rels/drawing110.xml.rels><?xml version="1.0" encoding="UTF-8" standalone="yes"?>
<Relationships xmlns="http://schemas.openxmlformats.org/package/2006/relationships"><Relationship Id="rId1" Type="http://schemas.openxmlformats.org/officeDocument/2006/relationships/hyperlink" Target="#&#34920;&#22836;&#20449;&#24687;!A8"/></Relationships>
</file>

<file path=xl/drawings/_rels/drawing111.xml.rels><?xml version="1.0" encoding="UTF-8" standalone="yes"?>
<Relationships xmlns="http://schemas.openxmlformats.org/package/2006/relationships"><Relationship Id="rId1" Type="http://schemas.openxmlformats.org/officeDocument/2006/relationships/hyperlink" Target="#&#34920;&#22836;&#20449;&#24687;!A9"/></Relationships>
</file>

<file path=xl/drawings/_rels/drawing112.xml.rels><?xml version="1.0" encoding="UTF-8" standalone="yes"?>
<Relationships xmlns="http://schemas.openxmlformats.org/package/2006/relationships"><Relationship Id="rId1" Type="http://schemas.openxmlformats.org/officeDocument/2006/relationships/hyperlink" Target="#&#34920;&#22836;&#20449;&#24687;!A11"/></Relationships>
</file>

<file path=xl/drawings/_rels/drawing113.xml.rels><?xml version="1.0" encoding="UTF-8" standalone="yes"?>
<Relationships xmlns="http://schemas.openxmlformats.org/package/2006/relationships"><Relationship Id="rId1" Type="http://schemas.openxmlformats.org/officeDocument/2006/relationships/hyperlink" Target="#&#34920;&#22836;&#20449;&#24687;!A12"/></Relationships>
</file>

<file path=xl/drawings/_rels/drawing114.xml.rels><?xml version="1.0" encoding="UTF-8" standalone="yes"?>
<Relationships xmlns="http://schemas.openxmlformats.org/package/2006/relationships"><Relationship Id="rId1" Type="http://schemas.openxmlformats.org/officeDocument/2006/relationships/hyperlink" Target="#&#34920;&#22836;&#20449;&#24687;!A11"/></Relationships>
</file>

<file path=xl/drawings/_rels/drawing115.xml.rels><?xml version="1.0" encoding="UTF-8" standalone="yes"?>
<Relationships xmlns="http://schemas.openxmlformats.org/package/2006/relationships"><Relationship Id="rId1" Type="http://schemas.openxmlformats.org/officeDocument/2006/relationships/hyperlink" Target="#&#34920;&#22836;&#20449;&#24687;!A12"/></Relationships>
</file>

<file path=xl/drawings/_rels/drawing116.xml.rels><?xml version="1.0" encoding="UTF-8" standalone="yes"?>
<Relationships xmlns="http://schemas.openxmlformats.org/package/2006/relationships"><Relationship Id="rId1" Type="http://schemas.openxmlformats.org/officeDocument/2006/relationships/hyperlink" Target="#&#34920;&#22836;&#20449;&#24687;!A13"/></Relationships>
</file>

<file path=xl/drawings/_rels/drawing117.xml.rels><?xml version="1.0" encoding="UTF-8" standalone="yes"?>
<Relationships xmlns="http://schemas.openxmlformats.org/package/2006/relationships"><Relationship Id="rId1" Type="http://schemas.openxmlformats.org/officeDocument/2006/relationships/hyperlink" Target="#&#34920;&#22836;&#20449;&#24687;!A14"/></Relationships>
</file>

<file path=xl/drawings/_rels/drawing118.xml.rels><?xml version="1.0" encoding="UTF-8" standalone="yes"?>
<Relationships xmlns="http://schemas.openxmlformats.org/package/2006/relationships"><Relationship Id="rId1" Type="http://schemas.openxmlformats.org/officeDocument/2006/relationships/hyperlink" Target="#&#34920;&#22836;&#20449;&#24687;!A14"/></Relationships>
</file>

<file path=xl/drawings/_rels/drawing119.xml.rels><?xml version="1.0" encoding="UTF-8" standalone="yes"?>
<Relationships xmlns="http://schemas.openxmlformats.org/package/2006/relationships"><Relationship Id="rId1" Type="http://schemas.openxmlformats.org/officeDocument/2006/relationships/hyperlink" Target="#&#34920;&#22836;&#20449;&#24687;!A14"/></Relationships>
</file>

<file path=xl/drawings/_rels/drawing12.xml.rels><?xml version="1.0" encoding="UTF-8" standalone="yes"?>
<Relationships xmlns="http://schemas.openxmlformats.org/package/2006/relationships"><Relationship Id="rId1" Type="http://schemas.openxmlformats.org/officeDocument/2006/relationships/hyperlink" Target="#&#34920;&#22836;&#20449;&#24687;!A7"/></Relationships>
</file>

<file path=xl/drawings/_rels/drawing120.xml.rels><?xml version="1.0" encoding="UTF-8" standalone="yes"?>
<Relationships xmlns="http://schemas.openxmlformats.org/package/2006/relationships"><Relationship Id="rId1" Type="http://schemas.openxmlformats.org/officeDocument/2006/relationships/hyperlink" Target="#&#34920;&#22836;&#20449;&#24687;!A14"/></Relationships>
</file>

<file path=xl/drawings/_rels/drawing121.xml.rels><?xml version="1.0" encoding="UTF-8" standalone="yes"?>
<Relationships xmlns="http://schemas.openxmlformats.org/package/2006/relationships"><Relationship Id="rId1" Type="http://schemas.openxmlformats.org/officeDocument/2006/relationships/hyperlink" Target="#&#34920;&#22836;&#20449;&#24687;!A14"/></Relationships>
</file>

<file path=xl/drawings/_rels/drawing122.xml.rels><?xml version="1.0" encoding="UTF-8" standalone="yes"?>
<Relationships xmlns="http://schemas.openxmlformats.org/package/2006/relationships"><Relationship Id="rId1" Type="http://schemas.openxmlformats.org/officeDocument/2006/relationships/hyperlink" Target="#&#34920;&#22836;&#20449;&#24687;!A14"/></Relationships>
</file>

<file path=xl/drawings/_rels/drawing123.xml.rels><?xml version="1.0" encoding="UTF-8" standalone="yes"?>
<Relationships xmlns="http://schemas.openxmlformats.org/package/2006/relationships"><Relationship Id="rId1" Type="http://schemas.openxmlformats.org/officeDocument/2006/relationships/hyperlink" Target="#&#34920;&#22836;&#20449;&#24687;!A14"/></Relationships>
</file>

<file path=xl/drawings/_rels/drawing124.xml.rels><?xml version="1.0" encoding="UTF-8" standalone="yes"?>
<Relationships xmlns="http://schemas.openxmlformats.org/package/2006/relationships"><Relationship Id="rId1" Type="http://schemas.openxmlformats.org/officeDocument/2006/relationships/hyperlink" Target="#&#34920;&#22836;&#20449;&#24687;!A14"/></Relationships>
</file>

<file path=xl/drawings/_rels/drawing125.xml.rels><?xml version="1.0" encoding="UTF-8" standalone="yes"?>
<Relationships xmlns="http://schemas.openxmlformats.org/package/2006/relationships"><Relationship Id="rId1" Type="http://schemas.openxmlformats.org/officeDocument/2006/relationships/hyperlink" Target="#&#34920;&#22836;&#20449;&#24687;!A14"/></Relationships>
</file>

<file path=xl/drawings/_rels/drawing126.xml.rels><?xml version="1.0" encoding="UTF-8" standalone="yes"?>
<Relationships xmlns="http://schemas.openxmlformats.org/package/2006/relationships"><Relationship Id="rId2" Type="http://schemas.openxmlformats.org/officeDocument/2006/relationships/hyperlink" Target="#&#34920;&#22836;&#20449;&#24687;!A15"/><Relationship Id="rId1" Type="http://schemas.openxmlformats.org/officeDocument/2006/relationships/hyperlink" Target="#&#34920;&#22836;&#20449;&#24687;!A16"/></Relationships>
</file>

<file path=xl/drawings/_rels/drawing127.xml.rels><?xml version="1.0" encoding="UTF-8" standalone="yes"?>
<Relationships xmlns="http://schemas.openxmlformats.org/package/2006/relationships"><Relationship Id="rId1" Type="http://schemas.openxmlformats.org/officeDocument/2006/relationships/hyperlink" Target="#&#34920;&#22836;&#20449;&#24687;!A16"/></Relationships>
</file>

<file path=xl/drawings/_rels/drawing128.xml.rels><?xml version="1.0" encoding="UTF-8" standalone="yes"?>
<Relationships xmlns="http://schemas.openxmlformats.org/package/2006/relationships"><Relationship Id="rId1" Type="http://schemas.openxmlformats.org/officeDocument/2006/relationships/hyperlink" Target="#&#34920;&#22836;&#20449;&#24687;!A15"/></Relationships>
</file>

<file path=xl/drawings/_rels/drawing129.xml.rels><?xml version="1.0" encoding="UTF-8" standalone="yes"?>
<Relationships xmlns="http://schemas.openxmlformats.org/package/2006/relationships"><Relationship Id="rId1" Type="http://schemas.openxmlformats.org/officeDocument/2006/relationships/hyperlink" Target="#&#34920;&#22836;&#20449;&#24687;!A16"/></Relationships>
</file>

<file path=xl/drawings/_rels/drawing13.xml.rels><?xml version="1.0" encoding="UTF-8" standalone="yes"?>
<Relationships xmlns="http://schemas.openxmlformats.org/package/2006/relationships"><Relationship Id="rId1" Type="http://schemas.openxmlformats.org/officeDocument/2006/relationships/hyperlink" Target="#&#34920;&#22836;&#20449;&#24687;!A7"/></Relationships>
</file>

<file path=xl/drawings/_rels/drawing130.xml.rels><?xml version="1.0" encoding="UTF-8" standalone="yes"?>
<Relationships xmlns="http://schemas.openxmlformats.org/package/2006/relationships"><Relationship Id="rId1" Type="http://schemas.openxmlformats.org/officeDocument/2006/relationships/hyperlink" Target="#&#34920;&#22836;&#20449;&#24687;!A20"/></Relationships>
</file>

<file path=xl/drawings/_rels/drawing131.xml.rels><?xml version="1.0" encoding="UTF-8" standalone="yes"?>
<Relationships xmlns="http://schemas.openxmlformats.org/package/2006/relationships"><Relationship Id="rId1" Type="http://schemas.openxmlformats.org/officeDocument/2006/relationships/hyperlink" Target="#&#34920;&#22836;&#20449;&#24687;!A21"/></Relationships>
</file>

<file path=xl/drawings/_rels/drawing132.xml.rels><?xml version="1.0" encoding="UTF-8" standalone="yes"?>
<Relationships xmlns="http://schemas.openxmlformats.org/package/2006/relationships"><Relationship Id="rId1" Type="http://schemas.openxmlformats.org/officeDocument/2006/relationships/hyperlink" Target="#&#34920;&#22836;&#20449;&#24687;!A20"/></Relationships>
</file>

<file path=xl/drawings/_rels/drawing133.xml.rels><?xml version="1.0" encoding="UTF-8" standalone="yes"?>
<Relationships xmlns="http://schemas.openxmlformats.org/package/2006/relationships"><Relationship Id="rId1" Type="http://schemas.openxmlformats.org/officeDocument/2006/relationships/hyperlink" Target="#&#34920;&#22836;&#20449;&#24687;!A21"/></Relationships>
</file>

<file path=xl/drawings/_rels/drawing134.xml.rels><?xml version="1.0" encoding="UTF-8" standalone="yes"?>
<Relationships xmlns="http://schemas.openxmlformats.org/package/2006/relationships"><Relationship Id="rId1" Type="http://schemas.openxmlformats.org/officeDocument/2006/relationships/hyperlink" Target="#&#34920;&#22836;&#20449;&#24687;!A24"/></Relationships>
</file>

<file path=xl/drawings/_rels/drawing135.xml.rels><?xml version="1.0" encoding="UTF-8" standalone="yes"?>
<Relationships xmlns="http://schemas.openxmlformats.org/package/2006/relationships"><Relationship Id="rId1" Type="http://schemas.openxmlformats.org/officeDocument/2006/relationships/hyperlink" Target="#&#34920;&#22836;&#20449;&#24687;!A7"/></Relationships>
</file>

<file path=xl/drawings/_rels/drawing136.xml.rels><?xml version="1.0" encoding="UTF-8" standalone="yes"?>
<Relationships xmlns="http://schemas.openxmlformats.org/package/2006/relationships"><Relationship Id="rId1" Type="http://schemas.openxmlformats.org/officeDocument/2006/relationships/hyperlink" Target="#&#34920;&#22836;&#20449;&#24687;!A7"/></Relationships>
</file>

<file path=xl/drawings/_rels/drawing137.xml.rels><?xml version="1.0" encoding="UTF-8" standalone="yes"?>
<Relationships xmlns="http://schemas.openxmlformats.org/package/2006/relationships"><Relationship Id="rId1" Type="http://schemas.openxmlformats.org/officeDocument/2006/relationships/hyperlink" Target="#&#34920;&#22836;&#20449;&#24687;!A7"/></Relationships>
</file>

<file path=xl/drawings/_rels/drawing138.xml.rels><?xml version="1.0" encoding="UTF-8" standalone="yes"?>
<Relationships xmlns="http://schemas.openxmlformats.org/package/2006/relationships"><Relationship Id="rId1" Type="http://schemas.openxmlformats.org/officeDocument/2006/relationships/hyperlink" Target="#&#34920;&#22836;&#20449;&#24687;!A22"/></Relationships>
</file>

<file path=xl/drawings/_rels/drawing139.xml.rels><?xml version="1.0" encoding="UTF-8" standalone="yes"?>
<Relationships xmlns="http://schemas.openxmlformats.org/package/2006/relationships"><Relationship Id="rId1" Type="http://schemas.openxmlformats.org/officeDocument/2006/relationships/hyperlink" Target="#&#34920;&#22836;&#20449;&#24687;!A22"/></Relationships>
</file>

<file path=xl/drawings/_rels/drawing14.xml.rels><?xml version="1.0" encoding="UTF-8" standalone="yes"?>
<Relationships xmlns="http://schemas.openxmlformats.org/package/2006/relationships"><Relationship Id="rId1" Type="http://schemas.openxmlformats.org/officeDocument/2006/relationships/hyperlink" Target="#&#34920;&#22836;&#20449;&#24687;!A8"/></Relationships>
</file>

<file path=xl/drawings/_rels/drawing140.xml.rels><?xml version="1.0" encoding="UTF-8" standalone="yes"?>
<Relationships xmlns="http://schemas.openxmlformats.org/package/2006/relationships"><Relationship Id="rId1" Type="http://schemas.openxmlformats.org/officeDocument/2006/relationships/hyperlink" Target="#&#34920;&#22836;&#20449;&#24687;!A22"/></Relationships>
</file>

<file path=xl/drawings/_rels/drawing141.xml.rels><?xml version="1.0" encoding="UTF-8" standalone="yes"?>
<Relationships xmlns="http://schemas.openxmlformats.org/package/2006/relationships"><Relationship Id="rId1" Type="http://schemas.openxmlformats.org/officeDocument/2006/relationships/hyperlink" Target="#&#34920;&#22836;&#20449;&#24687;!A22"/></Relationships>
</file>

<file path=xl/drawings/_rels/drawing142.xml.rels><?xml version="1.0" encoding="UTF-8" standalone="yes"?>
<Relationships xmlns="http://schemas.openxmlformats.org/package/2006/relationships"><Relationship Id="rId1" Type="http://schemas.openxmlformats.org/officeDocument/2006/relationships/hyperlink" Target="#&#34920;&#22836;&#20449;&#24687;!A23"/></Relationships>
</file>

<file path=xl/drawings/_rels/drawing143.xml.rels><?xml version="1.0" encoding="UTF-8" standalone="yes"?>
<Relationships xmlns="http://schemas.openxmlformats.org/package/2006/relationships"><Relationship Id="rId1" Type="http://schemas.openxmlformats.org/officeDocument/2006/relationships/hyperlink" Target="#&#34920;&#22836;&#20449;&#24687;!A23"/></Relationships>
</file>

<file path=xl/drawings/_rels/drawing144.xml.rels><?xml version="1.0" encoding="UTF-8" standalone="yes"?>
<Relationships xmlns="http://schemas.openxmlformats.org/package/2006/relationships"><Relationship Id="rId1" Type="http://schemas.openxmlformats.org/officeDocument/2006/relationships/hyperlink" Target="#&#34920;&#22836;&#20449;&#24687;!A23"/></Relationships>
</file>

<file path=xl/drawings/_rels/drawing145.xml.rels><?xml version="1.0" encoding="UTF-8" standalone="yes"?>
<Relationships xmlns="http://schemas.openxmlformats.org/package/2006/relationships"><Relationship Id="rId1" Type="http://schemas.openxmlformats.org/officeDocument/2006/relationships/hyperlink" Target="#&#34920;&#22836;&#20449;&#24687;!A23"/></Relationships>
</file>

<file path=xl/drawings/_rels/drawing146.xml.rels><?xml version="1.0" encoding="UTF-8" standalone="yes"?>
<Relationships xmlns="http://schemas.openxmlformats.org/package/2006/relationships"><Relationship Id="rId1" Type="http://schemas.openxmlformats.org/officeDocument/2006/relationships/hyperlink" Target="#&#34920;&#22836;&#20449;&#24687;!A23"/></Relationships>
</file>

<file path=xl/drawings/_rels/drawing147.xml.rels><?xml version="1.0" encoding="UTF-8" standalone="yes"?>
<Relationships xmlns="http://schemas.openxmlformats.org/package/2006/relationships"><Relationship Id="rId1" Type="http://schemas.openxmlformats.org/officeDocument/2006/relationships/hyperlink" Target="#&#34920;&#22836;&#20449;&#24687;!A23"/></Relationships>
</file>

<file path=xl/drawings/_rels/drawing148.xml.rels><?xml version="1.0" encoding="UTF-8" standalone="yes"?>
<Relationships xmlns="http://schemas.openxmlformats.org/package/2006/relationships"><Relationship Id="rId1" Type="http://schemas.openxmlformats.org/officeDocument/2006/relationships/hyperlink" Target="#&#34920;&#22836;&#20449;&#24687;!A23"/></Relationships>
</file>

<file path=xl/drawings/_rels/drawing149.xml.rels><?xml version="1.0" encoding="UTF-8" standalone="yes"?>
<Relationships xmlns="http://schemas.openxmlformats.org/package/2006/relationships"><Relationship Id="rId1" Type="http://schemas.openxmlformats.org/officeDocument/2006/relationships/hyperlink" Target="#&#34920;&#22836;&#20449;&#24687;!A26"/></Relationships>
</file>

<file path=xl/drawings/_rels/drawing15.xml.rels><?xml version="1.0" encoding="UTF-8" standalone="yes"?>
<Relationships xmlns="http://schemas.openxmlformats.org/package/2006/relationships"><Relationship Id="rId1" Type="http://schemas.openxmlformats.org/officeDocument/2006/relationships/hyperlink" Target="#&#34920;&#22836;&#20449;&#24687;!A8"/></Relationships>
</file>

<file path=xl/drawings/_rels/drawing150.xml.rels><?xml version="1.0" encoding="UTF-8" standalone="yes"?>
<Relationships xmlns="http://schemas.openxmlformats.org/package/2006/relationships"><Relationship Id="rId1" Type="http://schemas.openxmlformats.org/officeDocument/2006/relationships/hyperlink" Target="#&#34920;&#22836;&#20449;&#24687;!A24"/></Relationships>
</file>

<file path=xl/drawings/_rels/drawing151.xml.rels><?xml version="1.0" encoding="UTF-8" standalone="yes"?>
<Relationships xmlns="http://schemas.openxmlformats.org/package/2006/relationships"><Relationship Id="rId1" Type="http://schemas.openxmlformats.org/officeDocument/2006/relationships/hyperlink" Target="#&#34920;&#22836;&#20449;&#24687;!A24"/></Relationships>
</file>

<file path=xl/drawings/_rels/drawing152.xml.rels><?xml version="1.0" encoding="UTF-8" standalone="yes"?>
<Relationships xmlns="http://schemas.openxmlformats.org/package/2006/relationships"><Relationship Id="rId1" Type="http://schemas.openxmlformats.org/officeDocument/2006/relationships/hyperlink" Target="#&#34920;&#22836;&#20449;&#24687;!A25"/></Relationships>
</file>

<file path=xl/drawings/_rels/drawing153.xml.rels><?xml version="1.0" encoding="UTF-8" standalone="yes"?>
<Relationships xmlns="http://schemas.openxmlformats.org/package/2006/relationships"><Relationship Id="rId1" Type="http://schemas.openxmlformats.org/officeDocument/2006/relationships/hyperlink" Target="#&#34920;&#22836;&#20449;&#24687;!A27"/></Relationships>
</file>

<file path=xl/drawings/_rels/drawing154.xml.rels><?xml version="1.0" encoding="UTF-8" standalone="yes"?>
<Relationships xmlns="http://schemas.openxmlformats.org/package/2006/relationships"><Relationship Id="rId1" Type="http://schemas.openxmlformats.org/officeDocument/2006/relationships/hyperlink" Target="#&#34920;&#22836;&#20449;&#24687;!A28"/></Relationships>
</file>

<file path=xl/drawings/_rels/drawing155.xml.rels><?xml version="1.0" encoding="UTF-8" standalone="yes"?>
<Relationships xmlns="http://schemas.openxmlformats.org/package/2006/relationships"><Relationship Id="rId1" Type="http://schemas.openxmlformats.org/officeDocument/2006/relationships/hyperlink" Target="#&#34920;&#22836;&#20449;&#24687;!A31"/></Relationships>
</file>

<file path=xl/drawings/_rels/drawing156.xml.rels><?xml version="1.0" encoding="UTF-8" standalone="yes"?>
<Relationships xmlns="http://schemas.openxmlformats.org/package/2006/relationships"><Relationship Id="rId1" Type="http://schemas.openxmlformats.org/officeDocument/2006/relationships/hyperlink" Target="#&#34920;&#22836;&#20449;&#24687;!A29"/></Relationships>
</file>

<file path=xl/drawings/_rels/drawing157.xml.rels><?xml version="1.0" encoding="UTF-8" standalone="yes"?>
<Relationships xmlns="http://schemas.openxmlformats.org/package/2006/relationships"><Relationship Id="rId1" Type="http://schemas.openxmlformats.org/officeDocument/2006/relationships/hyperlink" Target="#&#34920;&#22836;&#20449;&#24687;!A29"/></Relationships>
</file>

<file path=xl/drawings/_rels/drawing158.xml.rels><?xml version="1.0" encoding="UTF-8" standalone="yes"?>
<Relationships xmlns="http://schemas.openxmlformats.org/package/2006/relationships"><Relationship Id="rId1" Type="http://schemas.openxmlformats.org/officeDocument/2006/relationships/hyperlink" Target="#&#34920;&#22836;&#20449;&#24687;!A29"/></Relationships>
</file>

<file path=xl/drawings/_rels/drawing159.xml.rels><?xml version="1.0" encoding="UTF-8" standalone="yes"?>
<Relationships xmlns="http://schemas.openxmlformats.org/package/2006/relationships"><Relationship Id="rId1" Type="http://schemas.openxmlformats.org/officeDocument/2006/relationships/hyperlink" Target="#&#34920;&#22836;&#20449;&#24687;!A30"/></Relationships>
</file>

<file path=xl/drawings/_rels/drawing16.xml.rels><?xml version="1.0" encoding="UTF-8" standalone="yes"?>
<Relationships xmlns="http://schemas.openxmlformats.org/package/2006/relationships"><Relationship Id="rId1" Type="http://schemas.openxmlformats.org/officeDocument/2006/relationships/hyperlink" Target="#&#34920;&#22836;&#20449;&#24687;!A9"/></Relationships>
</file>

<file path=xl/drawings/_rels/drawing160.xml.rels><?xml version="1.0" encoding="UTF-8" standalone="yes"?>
<Relationships xmlns="http://schemas.openxmlformats.org/package/2006/relationships"><Relationship Id="rId1" Type="http://schemas.openxmlformats.org/officeDocument/2006/relationships/hyperlink" Target="#&#34920;&#22836;&#20449;&#24687;!A31"/></Relationships>
</file>

<file path=xl/drawings/_rels/drawing161.xml.rels><?xml version="1.0" encoding="UTF-8" standalone="yes"?>
<Relationships xmlns="http://schemas.openxmlformats.org/package/2006/relationships"><Relationship Id="rId1" Type="http://schemas.openxmlformats.org/officeDocument/2006/relationships/hyperlink" Target="#&#34920;&#22836;&#20449;&#24687;!A32"/></Relationships>
</file>

<file path=xl/drawings/_rels/drawing162.xml.rels><?xml version="1.0" encoding="UTF-8" standalone="yes"?>
<Relationships xmlns="http://schemas.openxmlformats.org/package/2006/relationships"><Relationship Id="rId1" Type="http://schemas.openxmlformats.org/officeDocument/2006/relationships/hyperlink" Target="#&#34920;&#22836;&#20449;&#24687;!A33"/></Relationships>
</file>

<file path=xl/drawings/_rels/drawing163.xml.rels><?xml version="1.0" encoding="UTF-8" standalone="yes"?>
<Relationships xmlns="http://schemas.openxmlformats.org/package/2006/relationships"><Relationship Id="rId1" Type="http://schemas.openxmlformats.org/officeDocument/2006/relationships/hyperlink" Target="#&#34920;&#22836;&#20449;&#24687;!A34"/></Relationships>
</file>

<file path=xl/drawings/_rels/drawing164.xml.rels><?xml version="1.0" encoding="UTF-8" standalone="yes"?>
<Relationships xmlns="http://schemas.openxmlformats.org/package/2006/relationships"><Relationship Id="rId1" Type="http://schemas.openxmlformats.org/officeDocument/2006/relationships/hyperlink" Target="#&#34920;&#22836;&#20449;&#24687;!A36"/></Relationships>
</file>

<file path=xl/drawings/_rels/drawing165.xml.rels><?xml version="1.0" encoding="UTF-8" standalone="yes"?>
<Relationships xmlns="http://schemas.openxmlformats.org/package/2006/relationships"><Relationship Id="rId1" Type="http://schemas.openxmlformats.org/officeDocument/2006/relationships/hyperlink" Target="#&#34920;&#22836;&#20449;&#24687;!A37"/></Relationships>
</file>

<file path=xl/drawings/_rels/drawing166.xml.rels><?xml version="1.0" encoding="UTF-8" standalone="yes"?>
<Relationships xmlns="http://schemas.openxmlformats.org/package/2006/relationships"><Relationship Id="rId1" Type="http://schemas.openxmlformats.org/officeDocument/2006/relationships/hyperlink" Target="#&#34920;&#22836;&#20449;&#24687;!A41"/></Relationships>
</file>

<file path=xl/drawings/_rels/drawing167.xml.rels><?xml version="1.0" encoding="UTF-8" standalone="yes"?>
<Relationships xmlns="http://schemas.openxmlformats.org/package/2006/relationships"><Relationship Id="rId1" Type="http://schemas.openxmlformats.org/officeDocument/2006/relationships/hyperlink" Target="#&#34920;&#22836;&#20449;&#24687;!A38"/></Relationships>
</file>

<file path=xl/drawings/_rels/drawing168.xml.rels><?xml version="1.0" encoding="UTF-8" standalone="yes"?>
<Relationships xmlns="http://schemas.openxmlformats.org/package/2006/relationships"><Relationship Id="rId1" Type="http://schemas.openxmlformats.org/officeDocument/2006/relationships/hyperlink" Target="#&#34920;&#22836;&#20449;&#24687;!A39"/></Relationships>
</file>

<file path=xl/drawings/_rels/drawing169.xml.rels><?xml version="1.0" encoding="UTF-8" standalone="yes"?>
<Relationships xmlns="http://schemas.openxmlformats.org/package/2006/relationships"><Relationship Id="rId1" Type="http://schemas.openxmlformats.org/officeDocument/2006/relationships/hyperlink" Target="#&#34920;&#22836;&#20449;&#24687;!A45"/></Relationships>
</file>

<file path=xl/drawings/_rels/drawing17.xml.rels><?xml version="1.0" encoding="UTF-8" standalone="yes"?>
<Relationships xmlns="http://schemas.openxmlformats.org/package/2006/relationships"><Relationship Id="rId1" Type="http://schemas.openxmlformats.org/officeDocument/2006/relationships/hyperlink" Target="#&#34920;&#22836;&#20449;&#24687;!A11"/></Relationships>
</file>

<file path=xl/drawings/_rels/drawing170.xml.rels><?xml version="1.0" encoding="UTF-8" standalone="yes"?>
<Relationships xmlns="http://schemas.openxmlformats.org/package/2006/relationships"><Relationship Id="rId1" Type="http://schemas.openxmlformats.org/officeDocument/2006/relationships/hyperlink" Target="#&#34920;&#22836;&#20449;&#24687;!A16"/></Relationships>
</file>

<file path=xl/drawings/_rels/drawing171.xml.rels><?xml version="1.0" encoding="UTF-8" standalone="yes"?>
<Relationships xmlns="http://schemas.openxmlformats.org/package/2006/relationships"><Relationship Id="rId1" Type="http://schemas.openxmlformats.org/officeDocument/2006/relationships/hyperlink" Target="#&#34920;&#22836;&#20449;&#24687;!A41"/></Relationships>
</file>

<file path=xl/drawings/_rels/drawing172.xml.rels><?xml version="1.0" encoding="UTF-8" standalone="yes"?>
<Relationships xmlns="http://schemas.openxmlformats.org/package/2006/relationships"><Relationship Id="rId1" Type="http://schemas.openxmlformats.org/officeDocument/2006/relationships/hyperlink" Target="#&#34920;&#22836;&#20449;&#24687;!A42"/></Relationships>
</file>

<file path=xl/drawings/_rels/drawing173.xml.rels><?xml version="1.0" encoding="UTF-8" standalone="yes"?>
<Relationships xmlns="http://schemas.openxmlformats.org/package/2006/relationships"><Relationship Id="rId1" Type="http://schemas.openxmlformats.org/officeDocument/2006/relationships/hyperlink" Target="#&#34920;&#22836;&#20449;&#24687;!A43"/></Relationships>
</file>

<file path=xl/drawings/_rels/drawing174.xml.rels><?xml version="1.0" encoding="UTF-8" standalone="yes"?>
<Relationships xmlns="http://schemas.openxmlformats.org/package/2006/relationships"><Relationship Id="rId1" Type="http://schemas.openxmlformats.org/officeDocument/2006/relationships/hyperlink" Target="#&#34920;&#22836;&#20449;&#24687;!A44"/></Relationships>
</file>

<file path=xl/drawings/_rels/drawing175.xml.rels><?xml version="1.0" encoding="UTF-8" standalone="yes"?>
<Relationships xmlns="http://schemas.openxmlformats.org/package/2006/relationships"><Relationship Id="rId1" Type="http://schemas.openxmlformats.org/officeDocument/2006/relationships/hyperlink" Target="#&#34920;&#22836;&#20449;&#24687;!A45"/></Relationships>
</file>

<file path=xl/drawings/_rels/drawing176.xml.rels><?xml version="1.0" encoding="UTF-8" standalone="yes"?>
<Relationships xmlns="http://schemas.openxmlformats.org/package/2006/relationships"><Relationship Id="rId1" Type="http://schemas.openxmlformats.org/officeDocument/2006/relationships/hyperlink" Target="#&#34920;&#22836;&#20449;&#24687;!A49"/></Relationships>
</file>

<file path=xl/drawings/_rels/drawing177.xml.rels><?xml version="1.0" encoding="UTF-8" standalone="yes"?>
<Relationships xmlns="http://schemas.openxmlformats.org/package/2006/relationships"><Relationship Id="rId1" Type="http://schemas.openxmlformats.org/officeDocument/2006/relationships/hyperlink" Target="#&#34920;&#22836;&#20449;&#24687;!A46"/></Relationships>
</file>

<file path=xl/drawings/_rels/drawing178.xml.rels><?xml version="1.0" encoding="UTF-8" standalone="yes"?>
<Relationships xmlns="http://schemas.openxmlformats.org/package/2006/relationships"><Relationship Id="rId1" Type="http://schemas.openxmlformats.org/officeDocument/2006/relationships/hyperlink" Target="#&#34920;&#22836;&#20449;&#24687;!A47"/></Relationships>
</file>

<file path=xl/drawings/_rels/drawing179.xml.rels><?xml version="1.0" encoding="UTF-8" standalone="yes"?>
<Relationships xmlns="http://schemas.openxmlformats.org/package/2006/relationships"><Relationship Id="rId1" Type="http://schemas.openxmlformats.org/officeDocument/2006/relationships/hyperlink" Target="#&#34920;&#22836;&#20449;&#24687;!A49"/></Relationships>
</file>

<file path=xl/drawings/_rels/drawing18.xml.rels><?xml version="1.0" encoding="UTF-8" standalone="yes"?>
<Relationships xmlns="http://schemas.openxmlformats.org/package/2006/relationships"><Relationship Id="rId1" Type="http://schemas.openxmlformats.org/officeDocument/2006/relationships/hyperlink" Target="#&#34920;&#22836;&#20449;&#24687;!A12"/></Relationships>
</file>

<file path=xl/drawings/_rels/drawing180.xml.rels><?xml version="1.0" encoding="UTF-8" standalone="yes"?>
<Relationships xmlns="http://schemas.openxmlformats.org/package/2006/relationships"><Relationship Id="rId1" Type="http://schemas.openxmlformats.org/officeDocument/2006/relationships/hyperlink" Target="#&#34920;&#22836;&#20449;&#24687;!A50"/></Relationships>
</file>

<file path=xl/drawings/_rels/drawing181.xml.rels><?xml version="1.0" encoding="UTF-8" standalone="yes"?>
<Relationships xmlns="http://schemas.openxmlformats.org/package/2006/relationships"><Relationship Id="rId1" Type="http://schemas.openxmlformats.org/officeDocument/2006/relationships/hyperlink" Target="#&#34920;&#22836;&#20449;&#24687;!A55"/></Relationships>
</file>

<file path=xl/drawings/_rels/drawing182.xml.rels><?xml version="1.0" encoding="UTF-8" standalone="yes"?>
<Relationships xmlns="http://schemas.openxmlformats.org/package/2006/relationships"><Relationship Id="rId1" Type="http://schemas.openxmlformats.org/officeDocument/2006/relationships/hyperlink" Target="#&#34920;&#22836;&#20449;&#24687;!A51"/></Relationships>
</file>

<file path=xl/drawings/_rels/drawing183.xml.rels><?xml version="1.0" encoding="UTF-8" standalone="yes"?>
<Relationships xmlns="http://schemas.openxmlformats.org/package/2006/relationships"><Relationship Id="rId1" Type="http://schemas.openxmlformats.org/officeDocument/2006/relationships/hyperlink" Target="#&#34920;&#22836;&#20449;&#24687;!A52"/></Relationships>
</file>

<file path=xl/drawings/_rels/drawing184.xml.rels><?xml version="1.0" encoding="UTF-8" standalone="yes"?>
<Relationships xmlns="http://schemas.openxmlformats.org/package/2006/relationships"><Relationship Id="rId1" Type="http://schemas.openxmlformats.org/officeDocument/2006/relationships/hyperlink" Target="#&#34920;&#22836;&#20449;&#24687;!A53"/></Relationships>
</file>

<file path=xl/drawings/_rels/drawing185.xml.rels><?xml version="1.0" encoding="UTF-8" standalone="yes"?>
<Relationships xmlns="http://schemas.openxmlformats.org/package/2006/relationships"><Relationship Id="rId1" Type="http://schemas.openxmlformats.org/officeDocument/2006/relationships/hyperlink" Target="#&#34920;&#22836;&#20449;&#24687;!A47"/></Relationships>
</file>

<file path=xl/drawings/_rels/drawing186.xml.rels><?xml version="1.0" encoding="UTF-8" standalone="yes"?>
<Relationships xmlns="http://schemas.openxmlformats.org/package/2006/relationships"><Relationship Id="rId1" Type="http://schemas.openxmlformats.org/officeDocument/2006/relationships/hyperlink" Target="#&#34920;&#22836;&#20449;&#24687;!A54"/></Relationships>
</file>

<file path=xl/drawings/_rels/drawing187.xml.rels><?xml version="1.0" encoding="UTF-8" standalone="yes"?>
<Relationships xmlns="http://schemas.openxmlformats.org/package/2006/relationships"><Relationship Id="rId1" Type="http://schemas.openxmlformats.org/officeDocument/2006/relationships/hyperlink" Target="#&#34920;&#22836;&#20449;&#24687;!A55"/></Relationships>
</file>

<file path=xl/drawings/_rels/drawing19.xml.rels><?xml version="1.0" encoding="UTF-8" standalone="yes"?>
<Relationships xmlns="http://schemas.openxmlformats.org/package/2006/relationships"><Relationship Id="rId1" Type="http://schemas.openxmlformats.org/officeDocument/2006/relationships/hyperlink" Target="#&#34920;&#22836;&#20449;&#24687;!A13"/></Relationships>
</file>

<file path=xl/drawings/_rels/drawing2.xml.rels><?xml version="1.0" encoding="UTF-8" standalone="yes"?>
<Relationships xmlns="http://schemas.openxmlformats.org/package/2006/relationships"><Relationship Id="rId1" Type="http://schemas.openxmlformats.org/officeDocument/2006/relationships/hyperlink" Target="#&#34920;&#22836;&#20449;&#24687;!A2"/></Relationships>
</file>

<file path=xl/drawings/_rels/drawing20.xml.rels><?xml version="1.0" encoding="UTF-8" standalone="yes"?>
<Relationships xmlns="http://schemas.openxmlformats.org/package/2006/relationships"><Relationship Id="rId1" Type="http://schemas.openxmlformats.org/officeDocument/2006/relationships/hyperlink" Target="#&#34920;&#22836;&#20449;&#24687;!A11"/></Relationships>
</file>

<file path=xl/drawings/_rels/drawing21.xml.rels><?xml version="1.0" encoding="UTF-8" standalone="yes"?>
<Relationships xmlns="http://schemas.openxmlformats.org/package/2006/relationships"><Relationship Id="rId1" Type="http://schemas.openxmlformats.org/officeDocument/2006/relationships/hyperlink" Target="#&#34920;&#22836;&#20449;&#24687;!A12"/></Relationships>
</file>

<file path=xl/drawings/_rels/drawing22.xml.rels><?xml version="1.0" encoding="UTF-8" standalone="yes"?>
<Relationships xmlns="http://schemas.openxmlformats.org/package/2006/relationships"><Relationship Id="rId1" Type="http://schemas.openxmlformats.org/officeDocument/2006/relationships/hyperlink" Target="#&#34920;&#22836;&#20449;&#24687;!A13"/></Relationships>
</file>

<file path=xl/drawings/_rels/drawing23.xml.rels><?xml version="1.0" encoding="UTF-8" standalone="yes"?>
<Relationships xmlns="http://schemas.openxmlformats.org/package/2006/relationships"><Relationship Id="rId1" Type="http://schemas.openxmlformats.org/officeDocument/2006/relationships/hyperlink" Target="#&#34920;&#22836;&#20449;&#24687;!A14"/></Relationships>
</file>

<file path=xl/drawings/_rels/drawing24.xml.rels><?xml version="1.0" encoding="UTF-8" standalone="yes"?>
<Relationships xmlns="http://schemas.openxmlformats.org/package/2006/relationships"><Relationship Id="rId1" Type="http://schemas.openxmlformats.org/officeDocument/2006/relationships/hyperlink" Target="#&#34920;&#22836;&#20449;&#24687;!A14"/></Relationships>
</file>

<file path=xl/drawings/_rels/drawing25.xml.rels><?xml version="1.0" encoding="UTF-8" standalone="yes"?>
<Relationships xmlns="http://schemas.openxmlformats.org/package/2006/relationships"><Relationship Id="rId1" Type="http://schemas.openxmlformats.org/officeDocument/2006/relationships/hyperlink" Target="#&#34920;&#22836;&#20449;&#24687;!A14"/></Relationships>
</file>

<file path=xl/drawings/_rels/drawing26.xml.rels><?xml version="1.0" encoding="UTF-8" standalone="yes"?>
<Relationships xmlns="http://schemas.openxmlformats.org/package/2006/relationships"><Relationship Id="rId1" Type="http://schemas.openxmlformats.org/officeDocument/2006/relationships/hyperlink" Target="#&#34920;&#22836;&#20449;&#24687;!A14"/></Relationships>
</file>

<file path=xl/drawings/_rels/drawing27.xml.rels><?xml version="1.0" encoding="UTF-8" standalone="yes"?>
<Relationships xmlns="http://schemas.openxmlformats.org/package/2006/relationships"><Relationship Id="rId1" Type="http://schemas.openxmlformats.org/officeDocument/2006/relationships/hyperlink" Target="#&#34920;&#22836;&#20449;&#24687;!A14"/></Relationships>
</file>

<file path=xl/drawings/_rels/drawing28.xml.rels><?xml version="1.0" encoding="UTF-8" standalone="yes"?>
<Relationships xmlns="http://schemas.openxmlformats.org/package/2006/relationships"><Relationship Id="rId1" Type="http://schemas.openxmlformats.org/officeDocument/2006/relationships/hyperlink" Target="#&#34920;&#22836;&#20449;&#24687;!A14"/></Relationships>
</file>

<file path=xl/drawings/_rels/drawing29.xml.rels><?xml version="1.0" encoding="UTF-8" standalone="yes"?>
<Relationships xmlns="http://schemas.openxmlformats.org/package/2006/relationships"><Relationship Id="rId1" Type="http://schemas.openxmlformats.org/officeDocument/2006/relationships/hyperlink" Target="#&#34920;&#22836;&#20449;&#24687;!A14"/></Relationships>
</file>

<file path=xl/drawings/_rels/drawing3.xml.rels><?xml version="1.0" encoding="UTF-8" standalone="yes"?>
<Relationships xmlns="http://schemas.openxmlformats.org/package/2006/relationships"><Relationship Id="rId1" Type="http://schemas.openxmlformats.org/officeDocument/2006/relationships/hyperlink" Target="#&#34920;&#22836;&#20449;&#24687;!A1"/></Relationships>
</file>

<file path=xl/drawings/_rels/drawing30.xml.rels><?xml version="1.0" encoding="UTF-8" standalone="yes"?>
<Relationships xmlns="http://schemas.openxmlformats.org/package/2006/relationships"><Relationship Id="rId1" Type="http://schemas.openxmlformats.org/officeDocument/2006/relationships/hyperlink" Target="#&#34920;&#22836;&#20449;&#24687;!A14"/></Relationships>
</file>

<file path=xl/drawings/_rels/drawing31.xml.rels><?xml version="1.0" encoding="UTF-8" standalone="yes"?>
<Relationships xmlns="http://schemas.openxmlformats.org/package/2006/relationships"><Relationship Id="rId1" Type="http://schemas.openxmlformats.org/officeDocument/2006/relationships/hyperlink" Target="#&#34920;&#22836;&#20449;&#24687;!A14"/></Relationships>
</file>

<file path=xl/drawings/_rels/drawing32.xml.rels><?xml version="1.0" encoding="UTF-8" standalone="yes"?>
<Relationships xmlns="http://schemas.openxmlformats.org/package/2006/relationships"><Relationship Id="rId1" Type="http://schemas.openxmlformats.org/officeDocument/2006/relationships/hyperlink" Target="#&#34920;&#22836;&#20449;&#24687;!A14"/></Relationships>
</file>

<file path=xl/drawings/_rels/drawing33.xml.rels><?xml version="1.0" encoding="UTF-8" standalone="yes"?>
<Relationships xmlns="http://schemas.openxmlformats.org/package/2006/relationships"><Relationship Id="rId2" Type="http://schemas.openxmlformats.org/officeDocument/2006/relationships/hyperlink" Target="#&#34920;&#22836;&#20449;&#24687;!A15"/><Relationship Id="rId1" Type="http://schemas.openxmlformats.org/officeDocument/2006/relationships/hyperlink" Target="#&#34920;&#22836;&#20449;&#24687;!A16"/></Relationships>
</file>

<file path=xl/drawings/_rels/drawing34.xml.rels><?xml version="1.0" encoding="UTF-8" standalone="yes"?>
<Relationships xmlns="http://schemas.openxmlformats.org/package/2006/relationships"><Relationship Id="rId1" Type="http://schemas.openxmlformats.org/officeDocument/2006/relationships/hyperlink" Target="#&#34920;&#22836;&#20449;&#24687;!A16"/></Relationships>
</file>

<file path=xl/drawings/_rels/drawing35.xml.rels><?xml version="1.0" encoding="UTF-8" standalone="yes"?>
<Relationships xmlns="http://schemas.openxmlformats.org/package/2006/relationships"><Relationship Id="rId1" Type="http://schemas.openxmlformats.org/officeDocument/2006/relationships/hyperlink" Target="#&#34920;&#22836;&#20449;&#24687;!A15"/></Relationships>
</file>

<file path=xl/drawings/_rels/drawing36.xml.rels><?xml version="1.0" encoding="UTF-8" standalone="yes"?>
<Relationships xmlns="http://schemas.openxmlformats.org/package/2006/relationships"><Relationship Id="rId1" Type="http://schemas.openxmlformats.org/officeDocument/2006/relationships/hyperlink" Target="#&#34920;&#22836;&#20449;&#24687;!A16"/></Relationships>
</file>

<file path=xl/drawings/_rels/drawing37.xml.rels><?xml version="1.0" encoding="UTF-8" standalone="yes"?>
<Relationships xmlns="http://schemas.openxmlformats.org/package/2006/relationships"><Relationship Id="rId1" Type="http://schemas.openxmlformats.org/officeDocument/2006/relationships/hyperlink" Target="#&#34920;&#22836;&#20449;&#24687;!A17"/></Relationships>
</file>

<file path=xl/drawings/_rels/drawing38.xml.rels><?xml version="1.0" encoding="UTF-8" standalone="yes"?>
<Relationships xmlns="http://schemas.openxmlformats.org/package/2006/relationships"><Relationship Id="rId1" Type="http://schemas.openxmlformats.org/officeDocument/2006/relationships/hyperlink" Target="#&#34920;&#22836;&#20449;&#24687;!A20"/></Relationships>
</file>

<file path=xl/drawings/_rels/drawing39.xml.rels><?xml version="1.0" encoding="UTF-8" standalone="yes"?>
<Relationships xmlns="http://schemas.openxmlformats.org/package/2006/relationships"><Relationship Id="rId1" Type="http://schemas.openxmlformats.org/officeDocument/2006/relationships/hyperlink" Target="#&#34920;&#22836;&#20449;&#24687;!A21"/></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34920;&#22836;&#20449;&#24687;!A4"/></Relationships>
</file>

<file path=xl/drawings/_rels/drawing40.xml.rels><?xml version="1.0" encoding="UTF-8" standalone="yes"?>
<Relationships xmlns="http://schemas.openxmlformats.org/package/2006/relationships"><Relationship Id="rId1" Type="http://schemas.openxmlformats.org/officeDocument/2006/relationships/hyperlink" Target="#&#34920;&#22836;&#20449;&#24687;!A20"/></Relationships>
</file>

<file path=xl/drawings/_rels/drawing41.xml.rels><?xml version="1.0" encoding="UTF-8" standalone="yes"?>
<Relationships xmlns="http://schemas.openxmlformats.org/package/2006/relationships"><Relationship Id="rId1" Type="http://schemas.openxmlformats.org/officeDocument/2006/relationships/hyperlink" Target="#&#34920;&#22836;&#20449;&#24687;!A21"/></Relationships>
</file>

<file path=xl/drawings/_rels/drawing42.xml.rels><?xml version="1.0" encoding="UTF-8" standalone="yes"?>
<Relationships xmlns="http://schemas.openxmlformats.org/package/2006/relationships"><Relationship Id="rId1" Type="http://schemas.openxmlformats.org/officeDocument/2006/relationships/hyperlink" Target="#&#34920;&#22836;&#20449;&#24687;!A24"/></Relationships>
</file>

<file path=xl/drawings/_rels/drawing43.xml.rels><?xml version="1.0" encoding="UTF-8" standalone="yes"?>
<Relationships xmlns="http://schemas.openxmlformats.org/package/2006/relationships"><Relationship Id="rId1" Type="http://schemas.openxmlformats.org/officeDocument/2006/relationships/hyperlink" Target="#&#34920;&#22836;&#20449;&#24687;!A25"/></Relationships>
</file>

<file path=xl/drawings/_rels/drawing44.xml.rels><?xml version="1.0" encoding="UTF-8" standalone="yes"?>
<Relationships xmlns="http://schemas.openxmlformats.org/package/2006/relationships"><Relationship Id="rId1" Type="http://schemas.openxmlformats.org/officeDocument/2006/relationships/hyperlink" Target="#&#34920;&#22836;&#20449;&#24687;!A7"/></Relationships>
</file>

<file path=xl/drawings/_rels/drawing45.xml.rels><?xml version="1.0" encoding="UTF-8" standalone="yes"?>
<Relationships xmlns="http://schemas.openxmlformats.org/package/2006/relationships"><Relationship Id="rId1" Type="http://schemas.openxmlformats.org/officeDocument/2006/relationships/hyperlink" Target="#&#34920;&#22836;&#20449;&#24687;!A7"/></Relationships>
</file>

<file path=xl/drawings/_rels/drawing46.xml.rels><?xml version="1.0" encoding="UTF-8" standalone="yes"?>
<Relationships xmlns="http://schemas.openxmlformats.org/package/2006/relationships"><Relationship Id="rId1" Type="http://schemas.openxmlformats.org/officeDocument/2006/relationships/hyperlink" Target="#&#34920;&#22836;&#20449;&#24687;!A7"/></Relationships>
</file>

<file path=xl/drawings/_rels/drawing47.xml.rels><?xml version="1.0" encoding="UTF-8" standalone="yes"?>
<Relationships xmlns="http://schemas.openxmlformats.org/package/2006/relationships"><Relationship Id="rId1" Type="http://schemas.openxmlformats.org/officeDocument/2006/relationships/hyperlink" Target="#&#34920;&#22836;&#20449;&#24687;!A22"/></Relationships>
</file>

<file path=xl/drawings/_rels/drawing48.xml.rels><?xml version="1.0" encoding="UTF-8" standalone="yes"?>
<Relationships xmlns="http://schemas.openxmlformats.org/package/2006/relationships"><Relationship Id="rId1" Type="http://schemas.openxmlformats.org/officeDocument/2006/relationships/hyperlink" Target="#&#34920;&#22836;&#20449;&#24687;!A22"/></Relationships>
</file>

<file path=xl/drawings/_rels/drawing49.xml.rels><?xml version="1.0" encoding="UTF-8" standalone="yes"?>
<Relationships xmlns="http://schemas.openxmlformats.org/package/2006/relationships"><Relationship Id="rId1" Type="http://schemas.openxmlformats.org/officeDocument/2006/relationships/hyperlink" Target="#&#34920;&#22836;&#20449;&#24687;!A22"/></Relationships>
</file>

<file path=xl/drawings/_rels/drawing5.xml.rels><?xml version="1.0" encoding="UTF-8" standalone="yes"?>
<Relationships xmlns="http://schemas.openxmlformats.org/package/2006/relationships"><Relationship Id="rId1" Type="http://schemas.openxmlformats.org/officeDocument/2006/relationships/hyperlink" Target="#&#34920;&#22836;&#20449;&#24687;!A5"/></Relationships>
</file>

<file path=xl/drawings/_rels/drawing50.xml.rels><?xml version="1.0" encoding="UTF-8" standalone="yes"?>
<Relationships xmlns="http://schemas.openxmlformats.org/package/2006/relationships"><Relationship Id="rId1" Type="http://schemas.openxmlformats.org/officeDocument/2006/relationships/hyperlink" Target="#&#34920;&#22836;&#20449;&#24687;!A22"/></Relationships>
</file>

<file path=xl/drawings/_rels/drawing51.xml.rels><?xml version="1.0" encoding="UTF-8" standalone="yes"?>
<Relationships xmlns="http://schemas.openxmlformats.org/package/2006/relationships"><Relationship Id="rId1" Type="http://schemas.openxmlformats.org/officeDocument/2006/relationships/hyperlink" Target="#&#34920;&#22836;&#20449;&#24687;!A22"/></Relationships>
</file>

<file path=xl/drawings/_rels/drawing52.xml.rels><?xml version="1.0" encoding="UTF-8" standalone="yes"?>
<Relationships xmlns="http://schemas.openxmlformats.org/package/2006/relationships"><Relationship Id="rId1" Type="http://schemas.openxmlformats.org/officeDocument/2006/relationships/hyperlink" Target="#&#34920;&#22836;&#20449;&#24687;!A23"/></Relationships>
</file>

<file path=xl/drawings/_rels/drawing53.xml.rels><?xml version="1.0" encoding="UTF-8" standalone="yes"?>
<Relationships xmlns="http://schemas.openxmlformats.org/package/2006/relationships"><Relationship Id="rId1" Type="http://schemas.openxmlformats.org/officeDocument/2006/relationships/hyperlink" Target="#&#34920;&#22836;&#20449;&#24687;!A23"/></Relationships>
</file>

<file path=xl/drawings/_rels/drawing54.xml.rels><?xml version="1.0" encoding="UTF-8" standalone="yes"?>
<Relationships xmlns="http://schemas.openxmlformats.org/package/2006/relationships"><Relationship Id="rId1" Type="http://schemas.openxmlformats.org/officeDocument/2006/relationships/hyperlink" Target="#&#34920;&#22836;&#20449;&#24687;!A23"/></Relationships>
</file>

<file path=xl/drawings/_rels/drawing55.xml.rels><?xml version="1.0" encoding="UTF-8" standalone="yes"?>
<Relationships xmlns="http://schemas.openxmlformats.org/package/2006/relationships"><Relationship Id="rId1" Type="http://schemas.openxmlformats.org/officeDocument/2006/relationships/hyperlink" Target="#&#34920;&#22836;&#20449;&#24687;!A23"/></Relationships>
</file>

<file path=xl/drawings/_rels/drawing56.xml.rels><?xml version="1.0" encoding="UTF-8" standalone="yes"?>
<Relationships xmlns="http://schemas.openxmlformats.org/package/2006/relationships"><Relationship Id="rId1" Type="http://schemas.openxmlformats.org/officeDocument/2006/relationships/hyperlink" Target="#&#34920;&#22836;&#20449;&#24687;!A23"/></Relationships>
</file>

<file path=xl/drawings/_rels/drawing57.xml.rels><?xml version="1.0" encoding="UTF-8" standalone="yes"?>
<Relationships xmlns="http://schemas.openxmlformats.org/package/2006/relationships"><Relationship Id="rId1" Type="http://schemas.openxmlformats.org/officeDocument/2006/relationships/hyperlink" Target="#&#34920;&#22836;&#20449;&#24687;!A23"/></Relationships>
</file>

<file path=xl/drawings/_rels/drawing58.xml.rels><?xml version="1.0" encoding="UTF-8" standalone="yes"?>
<Relationships xmlns="http://schemas.openxmlformats.org/package/2006/relationships"><Relationship Id="rId1" Type="http://schemas.openxmlformats.org/officeDocument/2006/relationships/hyperlink" Target="#&#34920;&#22836;&#20449;&#24687;!A26"/></Relationships>
</file>

<file path=xl/drawings/_rels/drawing59.xml.rels><?xml version="1.0" encoding="UTF-8" standalone="yes"?>
<Relationships xmlns="http://schemas.openxmlformats.org/package/2006/relationships"><Relationship Id="rId1" Type="http://schemas.openxmlformats.org/officeDocument/2006/relationships/hyperlink" Target="#&#34920;&#22836;&#20449;&#24687;!A24"/></Relationships>
</file>

<file path=xl/drawings/_rels/drawing6.xml.rels><?xml version="1.0" encoding="UTF-8" standalone="yes"?>
<Relationships xmlns="http://schemas.openxmlformats.org/package/2006/relationships"><Relationship Id="rId1" Type="http://schemas.openxmlformats.org/officeDocument/2006/relationships/hyperlink" Target="#&#34920;&#22836;&#20449;&#24687;!A6"/></Relationships>
</file>

<file path=xl/drawings/_rels/drawing60.xml.rels><?xml version="1.0" encoding="UTF-8" standalone="yes"?>
<Relationships xmlns="http://schemas.openxmlformats.org/package/2006/relationships"><Relationship Id="rId1" Type="http://schemas.openxmlformats.org/officeDocument/2006/relationships/hyperlink" Target="#&#34920;&#22836;&#20449;&#24687;!A24"/></Relationships>
</file>

<file path=xl/drawings/_rels/drawing61.xml.rels><?xml version="1.0" encoding="UTF-8" standalone="yes"?>
<Relationships xmlns="http://schemas.openxmlformats.org/package/2006/relationships"><Relationship Id="rId1" Type="http://schemas.openxmlformats.org/officeDocument/2006/relationships/hyperlink" Target="#&#34920;&#22836;&#20449;&#24687;!A24"/></Relationships>
</file>

<file path=xl/drawings/_rels/drawing62.xml.rels><?xml version="1.0" encoding="UTF-8" standalone="yes"?>
<Relationships xmlns="http://schemas.openxmlformats.org/package/2006/relationships"><Relationship Id="rId1" Type="http://schemas.openxmlformats.org/officeDocument/2006/relationships/hyperlink" Target="#&#34920;&#22836;&#20449;&#24687;!A25"/></Relationships>
</file>

<file path=xl/drawings/_rels/drawing63.xml.rels><?xml version="1.0" encoding="UTF-8" standalone="yes"?>
<Relationships xmlns="http://schemas.openxmlformats.org/package/2006/relationships"><Relationship Id="rId1" Type="http://schemas.openxmlformats.org/officeDocument/2006/relationships/hyperlink" Target="#&#34920;&#22836;&#20449;&#24687;!A27"/></Relationships>
</file>

<file path=xl/drawings/_rels/drawing64.xml.rels><?xml version="1.0" encoding="UTF-8" standalone="yes"?>
<Relationships xmlns="http://schemas.openxmlformats.org/package/2006/relationships"><Relationship Id="rId1" Type="http://schemas.openxmlformats.org/officeDocument/2006/relationships/hyperlink" Target="#&#34920;&#22836;&#20449;&#24687;!A28"/></Relationships>
</file>

<file path=xl/drawings/_rels/drawing65.xml.rels><?xml version="1.0" encoding="UTF-8" standalone="yes"?>
<Relationships xmlns="http://schemas.openxmlformats.org/package/2006/relationships"><Relationship Id="rId1" Type="http://schemas.openxmlformats.org/officeDocument/2006/relationships/hyperlink" Target="#&#34920;&#22836;&#20449;&#24687;!A31"/></Relationships>
</file>

<file path=xl/drawings/_rels/drawing66.xml.rels><?xml version="1.0" encoding="UTF-8" standalone="yes"?>
<Relationships xmlns="http://schemas.openxmlformats.org/package/2006/relationships"><Relationship Id="rId1" Type="http://schemas.openxmlformats.org/officeDocument/2006/relationships/hyperlink" Target="#&#34920;&#22836;&#20449;&#24687;!A29"/></Relationships>
</file>

<file path=xl/drawings/_rels/drawing67.xml.rels><?xml version="1.0" encoding="UTF-8" standalone="yes"?>
<Relationships xmlns="http://schemas.openxmlformats.org/package/2006/relationships"><Relationship Id="rId1" Type="http://schemas.openxmlformats.org/officeDocument/2006/relationships/hyperlink" Target="#&#34920;&#22836;&#20449;&#24687;!A29"/></Relationships>
</file>

<file path=xl/drawings/_rels/drawing68.xml.rels><?xml version="1.0" encoding="UTF-8" standalone="yes"?>
<Relationships xmlns="http://schemas.openxmlformats.org/package/2006/relationships"><Relationship Id="rId1" Type="http://schemas.openxmlformats.org/officeDocument/2006/relationships/hyperlink" Target="#&#34920;&#22836;&#20449;&#24687;!A29"/></Relationships>
</file>

<file path=xl/drawings/_rels/drawing69.xml.rels><?xml version="1.0" encoding="UTF-8" standalone="yes"?>
<Relationships xmlns="http://schemas.openxmlformats.org/package/2006/relationships"><Relationship Id="rId1" Type="http://schemas.openxmlformats.org/officeDocument/2006/relationships/hyperlink" Target="#&#34920;&#22836;&#20449;&#24687;!A29"/></Relationships>
</file>

<file path=xl/drawings/_rels/drawing7.xml.rels><?xml version="1.0" encoding="UTF-8" standalone="yes"?>
<Relationships xmlns="http://schemas.openxmlformats.org/package/2006/relationships"><Relationship Id="rId1" Type="http://schemas.openxmlformats.org/officeDocument/2006/relationships/hyperlink" Target="#&#34920;&#22836;&#20449;&#24687;!A6"/></Relationships>
</file>

<file path=xl/drawings/_rels/drawing70.xml.rels><?xml version="1.0" encoding="UTF-8" standalone="yes"?>
<Relationships xmlns="http://schemas.openxmlformats.org/package/2006/relationships"><Relationship Id="rId1" Type="http://schemas.openxmlformats.org/officeDocument/2006/relationships/hyperlink" Target="#&#34920;&#22836;&#20449;&#24687;!A30"/></Relationships>
</file>

<file path=xl/drawings/_rels/drawing71.xml.rels><?xml version="1.0" encoding="UTF-8" standalone="yes"?>
<Relationships xmlns="http://schemas.openxmlformats.org/package/2006/relationships"><Relationship Id="rId1" Type="http://schemas.openxmlformats.org/officeDocument/2006/relationships/hyperlink" Target="#&#34920;&#22836;&#20449;&#24687;!A31"/></Relationships>
</file>

<file path=xl/drawings/_rels/drawing72.xml.rels><?xml version="1.0" encoding="UTF-8" standalone="yes"?>
<Relationships xmlns="http://schemas.openxmlformats.org/package/2006/relationships"><Relationship Id="rId1" Type="http://schemas.openxmlformats.org/officeDocument/2006/relationships/hyperlink" Target="#&#34920;&#22836;&#20449;&#24687;!A32"/></Relationships>
</file>

<file path=xl/drawings/_rels/drawing73.xml.rels><?xml version="1.0" encoding="UTF-8" standalone="yes"?>
<Relationships xmlns="http://schemas.openxmlformats.org/package/2006/relationships"><Relationship Id="rId1" Type="http://schemas.openxmlformats.org/officeDocument/2006/relationships/hyperlink" Target="#&#34920;&#22836;&#20449;&#24687;!A33"/></Relationships>
</file>

<file path=xl/drawings/_rels/drawing74.xml.rels><?xml version="1.0" encoding="UTF-8" standalone="yes"?>
<Relationships xmlns="http://schemas.openxmlformats.org/package/2006/relationships"><Relationship Id="rId1" Type="http://schemas.openxmlformats.org/officeDocument/2006/relationships/hyperlink" Target="#&#34920;&#22836;&#20449;&#24687;!A34"/></Relationships>
</file>

<file path=xl/drawings/_rels/drawing75.xml.rels><?xml version="1.0" encoding="UTF-8" standalone="yes"?>
<Relationships xmlns="http://schemas.openxmlformats.org/package/2006/relationships"><Relationship Id="rId1" Type="http://schemas.openxmlformats.org/officeDocument/2006/relationships/hyperlink" Target="#&#34920;&#22836;&#20449;&#24687;!A35"/></Relationships>
</file>

<file path=xl/drawings/_rels/drawing76.xml.rels><?xml version="1.0" encoding="UTF-8" standalone="yes"?>
<Relationships xmlns="http://schemas.openxmlformats.org/package/2006/relationships"><Relationship Id="rId1" Type="http://schemas.openxmlformats.org/officeDocument/2006/relationships/hyperlink" Target="#&#34920;&#22836;&#20449;&#24687;!A36"/></Relationships>
</file>

<file path=xl/drawings/_rels/drawing77.xml.rels><?xml version="1.0" encoding="UTF-8" standalone="yes"?>
<Relationships xmlns="http://schemas.openxmlformats.org/package/2006/relationships"><Relationship Id="rId1" Type="http://schemas.openxmlformats.org/officeDocument/2006/relationships/hyperlink" Target="#&#34920;&#22836;&#20449;&#24687;!A37"/></Relationships>
</file>

<file path=xl/drawings/_rels/drawing78.xml.rels><?xml version="1.0" encoding="UTF-8" standalone="yes"?>
<Relationships xmlns="http://schemas.openxmlformats.org/package/2006/relationships"><Relationship Id="rId1" Type="http://schemas.openxmlformats.org/officeDocument/2006/relationships/hyperlink" Target="#&#34920;&#22836;&#20449;&#24687;!A41"/></Relationships>
</file>

<file path=xl/drawings/_rels/drawing79.xml.rels><?xml version="1.0" encoding="UTF-8" standalone="yes"?>
<Relationships xmlns="http://schemas.openxmlformats.org/package/2006/relationships"><Relationship Id="rId1" Type="http://schemas.openxmlformats.org/officeDocument/2006/relationships/hyperlink" Target="#&#34920;&#22836;&#20449;&#24687;!A38"/></Relationships>
</file>

<file path=xl/drawings/_rels/drawing8.xml.rels><?xml version="1.0" encoding="UTF-8" standalone="yes"?>
<Relationships xmlns="http://schemas.openxmlformats.org/package/2006/relationships"><Relationship Id="rId1" Type="http://schemas.openxmlformats.org/officeDocument/2006/relationships/hyperlink" Target="#&#34920;&#22836;&#20449;&#24687;!A6"/></Relationships>
</file>

<file path=xl/drawings/_rels/drawing80.xml.rels><?xml version="1.0" encoding="UTF-8" standalone="yes"?>
<Relationships xmlns="http://schemas.openxmlformats.org/package/2006/relationships"><Relationship Id="rId1" Type="http://schemas.openxmlformats.org/officeDocument/2006/relationships/hyperlink" Target="#&#34920;&#22836;&#20449;&#24687;!A39"/></Relationships>
</file>

<file path=xl/drawings/_rels/drawing81.xml.rels><?xml version="1.0" encoding="UTF-8" standalone="yes"?>
<Relationships xmlns="http://schemas.openxmlformats.org/package/2006/relationships"><Relationship Id="rId1" Type="http://schemas.openxmlformats.org/officeDocument/2006/relationships/hyperlink" Target="#&#34920;&#22836;&#20449;&#24687;!A45"/></Relationships>
</file>

<file path=xl/drawings/_rels/drawing82.xml.rels><?xml version="1.0" encoding="UTF-8" standalone="yes"?>
<Relationships xmlns="http://schemas.openxmlformats.org/package/2006/relationships"><Relationship Id="rId1" Type="http://schemas.openxmlformats.org/officeDocument/2006/relationships/hyperlink" Target="#&#34920;&#22836;&#20449;&#24687;!A16"/></Relationships>
</file>

<file path=xl/drawings/_rels/drawing83.xml.rels><?xml version="1.0" encoding="UTF-8" standalone="yes"?>
<Relationships xmlns="http://schemas.openxmlformats.org/package/2006/relationships"><Relationship Id="rId1" Type="http://schemas.openxmlformats.org/officeDocument/2006/relationships/hyperlink" Target="#&#34920;&#22836;&#20449;&#24687;!A41"/></Relationships>
</file>

<file path=xl/drawings/_rels/drawing84.xml.rels><?xml version="1.0" encoding="UTF-8" standalone="yes"?>
<Relationships xmlns="http://schemas.openxmlformats.org/package/2006/relationships"><Relationship Id="rId1" Type="http://schemas.openxmlformats.org/officeDocument/2006/relationships/hyperlink" Target="#&#34920;&#22836;&#20449;&#24687;!A42"/></Relationships>
</file>

<file path=xl/drawings/_rels/drawing85.xml.rels><?xml version="1.0" encoding="UTF-8" standalone="yes"?>
<Relationships xmlns="http://schemas.openxmlformats.org/package/2006/relationships"><Relationship Id="rId1" Type="http://schemas.openxmlformats.org/officeDocument/2006/relationships/hyperlink" Target="#&#34920;&#22836;&#20449;&#24687;!A48"/></Relationships>
</file>

<file path=xl/drawings/_rels/drawing86.xml.rels><?xml version="1.0" encoding="UTF-8" standalone="yes"?>
<Relationships xmlns="http://schemas.openxmlformats.org/package/2006/relationships"><Relationship Id="rId1" Type="http://schemas.openxmlformats.org/officeDocument/2006/relationships/hyperlink" Target="#&#34920;&#22836;&#20449;&#24687;!A43"/></Relationships>
</file>

<file path=xl/drawings/_rels/drawing87.xml.rels><?xml version="1.0" encoding="UTF-8" standalone="yes"?>
<Relationships xmlns="http://schemas.openxmlformats.org/package/2006/relationships"><Relationship Id="rId1" Type="http://schemas.openxmlformats.org/officeDocument/2006/relationships/hyperlink" Target="#&#34920;&#22836;&#20449;&#24687;!A44"/></Relationships>
</file>

<file path=xl/drawings/_rels/drawing88.xml.rels><?xml version="1.0" encoding="UTF-8" standalone="yes"?>
<Relationships xmlns="http://schemas.openxmlformats.org/package/2006/relationships"><Relationship Id="rId1" Type="http://schemas.openxmlformats.org/officeDocument/2006/relationships/hyperlink" Target="#&#34920;&#22836;&#20449;&#24687;!A45"/></Relationships>
</file>

<file path=xl/drawings/_rels/drawing89.xml.rels><?xml version="1.0" encoding="UTF-8" standalone="yes"?>
<Relationships xmlns="http://schemas.openxmlformats.org/package/2006/relationships"><Relationship Id="rId1" Type="http://schemas.openxmlformats.org/officeDocument/2006/relationships/hyperlink" Target="#&#34920;&#22836;&#20449;&#24687;!A49"/></Relationships>
</file>

<file path=xl/drawings/_rels/drawing9.xml.rels><?xml version="1.0" encoding="UTF-8" standalone="yes"?>
<Relationships xmlns="http://schemas.openxmlformats.org/package/2006/relationships"><Relationship Id="rId1" Type="http://schemas.openxmlformats.org/officeDocument/2006/relationships/hyperlink" Target="#&#34920;&#22836;&#20449;&#24687;!A6"/></Relationships>
</file>

<file path=xl/drawings/_rels/drawing90.xml.rels><?xml version="1.0" encoding="UTF-8" standalone="yes"?>
<Relationships xmlns="http://schemas.openxmlformats.org/package/2006/relationships"><Relationship Id="rId1" Type="http://schemas.openxmlformats.org/officeDocument/2006/relationships/hyperlink" Target="#&#34920;&#22836;&#20449;&#24687;!A46"/></Relationships>
</file>

<file path=xl/drawings/_rels/drawing91.xml.rels><?xml version="1.0" encoding="UTF-8" standalone="yes"?>
<Relationships xmlns="http://schemas.openxmlformats.org/package/2006/relationships"><Relationship Id="rId1" Type="http://schemas.openxmlformats.org/officeDocument/2006/relationships/hyperlink" Target="#&#34920;&#22836;&#20449;&#24687;!A47"/></Relationships>
</file>

<file path=xl/drawings/_rels/drawing92.xml.rels><?xml version="1.0" encoding="UTF-8" standalone="yes"?>
<Relationships xmlns="http://schemas.openxmlformats.org/package/2006/relationships"><Relationship Id="rId1" Type="http://schemas.openxmlformats.org/officeDocument/2006/relationships/hyperlink" Target="#&#34920;&#22836;&#20449;&#24687;!A48"/></Relationships>
</file>

<file path=xl/drawings/_rels/drawing93.xml.rels><?xml version="1.0" encoding="UTF-8" standalone="yes"?>
<Relationships xmlns="http://schemas.openxmlformats.org/package/2006/relationships"><Relationship Id="rId1" Type="http://schemas.openxmlformats.org/officeDocument/2006/relationships/hyperlink" Target="#&#34920;&#22836;&#20449;&#24687;!A49"/></Relationships>
</file>

<file path=xl/drawings/_rels/drawing94.xml.rels><?xml version="1.0" encoding="UTF-8" standalone="yes"?>
<Relationships xmlns="http://schemas.openxmlformats.org/package/2006/relationships"><Relationship Id="rId1" Type="http://schemas.openxmlformats.org/officeDocument/2006/relationships/hyperlink" Target="#&#34920;&#22836;&#20449;&#24687;!A50"/></Relationships>
</file>

<file path=xl/drawings/_rels/drawing95.xml.rels><?xml version="1.0" encoding="UTF-8" standalone="yes"?>
<Relationships xmlns="http://schemas.openxmlformats.org/package/2006/relationships"><Relationship Id="rId1" Type="http://schemas.openxmlformats.org/officeDocument/2006/relationships/hyperlink" Target="#&#34920;&#22836;&#20449;&#24687;!A55"/></Relationships>
</file>

<file path=xl/drawings/_rels/drawing96.xml.rels><?xml version="1.0" encoding="UTF-8" standalone="yes"?>
<Relationships xmlns="http://schemas.openxmlformats.org/package/2006/relationships"><Relationship Id="rId1" Type="http://schemas.openxmlformats.org/officeDocument/2006/relationships/hyperlink" Target="#&#34920;&#22836;&#20449;&#24687;!A56"/></Relationships>
</file>

<file path=xl/drawings/_rels/drawing97.xml.rels><?xml version="1.0" encoding="UTF-8" standalone="yes"?>
<Relationships xmlns="http://schemas.openxmlformats.org/package/2006/relationships"><Relationship Id="rId1" Type="http://schemas.openxmlformats.org/officeDocument/2006/relationships/hyperlink" Target="#&#34920;&#22836;&#20449;&#24687;!A51"/></Relationships>
</file>

<file path=xl/drawings/_rels/drawing98.xml.rels><?xml version="1.0" encoding="UTF-8" standalone="yes"?>
<Relationships xmlns="http://schemas.openxmlformats.org/package/2006/relationships"><Relationship Id="rId1" Type="http://schemas.openxmlformats.org/officeDocument/2006/relationships/hyperlink" Target="#&#34920;&#22836;&#20449;&#24687;!A52"/></Relationships>
</file>

<file path=xl/drawings/_rels/drawing99.xml.rels><?xml version="1.0" encoding="UTF-8" standalone="yes"?>
<Relationships xmlns="http://schemas.openxmlformats.org/package/2006/relationships"><Relationship Id="rId1" Type="http://schemas.openxmlformats.org/officeDocument/2006/relationships/hyperlink" Target="#&#34920;&#22836;&#20449;&#24687;!A53"/></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0</xdr:colOff>
      <xdr:row>47</xdr:row>
      <xdr:rowOff>0</xdr:rowOff>
    </xdr:from>
    <xdr:to>
      <xdr:col>3</xdr:col>
      <xdr:colOff>76200</xdr:colOff>
      <xdr:row>48</xdr:row>
      <xdr:rowOff>12700</xdr:rowOff>
    </xdr:to>
    <xdr:sp>
      <xdr:nvSpPr>
        <xdr:cNvPr id="84546" name="Text Box 1"/>
        <xdr:cNvSpPr txBox="1"/>
      </xdr:nvSpPr>
      <xdr:spPr>
        <a:xfrm>
          <a:off x="3270250" y="10744200"/>
          <a:ext cx="76200" cy="241300"/>
        </a:xfrm>
        <a:prstGeom prst="rect">
          <a:avLst/>
        </a:prstGeom>
        <a:noFill/>
        <a:ln w="9525">
          <a:noFill/>
        </a:ln>
      </xdr:spPr>
    </xdr:sp>
    <xdr:clientData/>
  </xdr:two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494665</xdr:colOff>
      <xdr:row>2</xdr:row>
      <xdr:rowOff>50800</xdr:rowOff>
    </xdr:to>
    <xdr:sp>
      <xdr:nvSpPr>
        <xdr:cNvPr id="235747" name="AutoShape 6">
          <a:hlinkClick xmlns:r="http://schemas.openxmlformats.org/officeDocument/2006/relationships" r:id="rId1"/>
        </xdr:cNvPr>
        <xdr:cNvSpPr/>
      </xdr:nvSpPr>
      <xdr:spPr>
        <a:xfrm>
          <a:off x="107950" y="95250"/>
          <a:ext cx="1034415" cy="536575"/>
        </a:xfrm>
        <a:prstGeom prst="leftArrow">
          <a:avLst>
            <a:gd name="adj1" fmla="val 50000"/>
            <a:gd name="adj2" fmla="val 47882"/>
          </a:avLst>
        </a:prstGeom>
        <a:solidFill>
          <a:srgbClr val="993300">
            <a:alpha val="100000"/>
          </a:srgbClr>
        </a:solidFill>
        <a:ln w="9525">
          <a:noFill/>
        </a:ln>
      </xdr:spPr>
    </xdr:sp>
    <xdr:clientData/>
  </xdr:twoCellAnchor>
</xdr:wsDr>
</file>

<file path=xl/drawings/drawing100.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628015</xdr:colOff>
      <xdr:row>2</xdr:row>
      <xdr:rowOff>50800</xdr:rowOff>
    </xdr:to>
    <xdr:sp>
      <xdr:nvSpPr>
        <xdr:cNvPr id="392363" name="AutoShape 3">
          <a:hlinkClick xmlns:r="http://schemas.openxmlformats.org/officeDocument/2006/relationships" r:id="rId1"/>
        </xdr:cNvPr>
        <xdr:cNvSpPr/>
      </xdr:nvSpPr>
      <xdr:spPr>
        <a:xfrm>
          <a:off x="101600" y="95250"/>
          <a:ext cx="951865" cy="536575"/>
        </a:xfrm>
        <a:prstGeom prst="leftArrow">
          <a:avLst>
            <a:gd name="adj1" fmla="val 50000"/>
            <a:gd name="adj2" fmla="val 44061"/>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9</xdr:col>
          <xdr:colOff>88900</xdr:colOff>
          <xdr:row>0</xdr:row>
          <xdr:rowOff>50800</xdr:rowOff>
        </xdr:from>
        <xdr:to>
          <xdr:col>11</xdr:col>
          <xdr:colOff>190500</xdr:colOff>
          <xdr:row>1</xdr:row>
          <xdr:rowOff>114300</xdr:rowOff>
        </xdr:to>
        <xdr:sp macro="[0]!递延收益_复选框72_Click">
          <xdr:nvSpPr>
            <xdr:cNvPr id="392264" name="Check Box 72" hidden="1">
              <a:extLst>
                <a:ext uri="{63B3BB69-23CF-44E3-9099-C40C66FF867C}">
                  <a14:compatExt spid="_x0000_s392264"/>
                </a:ext>
              </a:extLst>
            </xdr:cNvPr>
            <xdr:cNvSpPr/>
          </xdr:nvSpPr>
          <xdr:spPr>
            <a:xfrm>
              <a:off x="9829800" y="50800"/>
              <a:ext cx="1473200" cy="44450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01.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533400</xdr:colOff>
      <xdr:row>2</xdr:row>
      <xdr:rowOff>50800</xdr:rowOff>
    </xdr:to>
    <xdr:sp>
      <xdr:nvSpPr>
        <xdr:cNvPr id="393387" name="AutoShape 3">
          <a:hlinkClick xmlns:r="http://schemas.openxmlformats.org/officeDocument/2006/relationships" r:id="rId1"/>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7</xdr:col>
          <xdr:colOff>76200</xdr:colOff>
          <xdr:row>0</xdr:row>
          <xdr:rowOff>56515</xdr:rowOff>
        </xdr:from>
        <xdr:to>
          <xdr:col>8</xdr:col>
          <xdr:colOff>647700</xdr:colOff>
          <xdr:row>1</xdr:row>
          <xdr:rowOff>120015</xdr:rowOff>
        </xdr:to>
        <xdr:sp macro="[0]!递延所得税负债_复选框1096_Click">
          <xdr:nvSpPr>
            <xdr:cNvPr id="393288" name="Check Box 1096" hidden="1">
              <a:extLst>
                <a:ext uri="{63B3BB69-23CF-44E3-9099-C40C66FF867C}">
                  <a14:compatExt spid="_x0000_s393288"/>
                </a:ext>
              </a:extLst>
            </xdr:cNvPr>
            <xdr:cNvSpPr/>
          </xdr:nvSpPr>
          <xdr:spPr>
            <a:xfrm>
              <a:off x="9105900" y="56515"/>
              <a:ext cx="1257300" cy="44450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02.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603250</xdr:colOff>
      <xdr:row>2</xdr:row>
      <xdr:rowOff>50800</xdr:rowOff>
    </xdr:to>
    <xdr:sp>
      <xdr:nvSpPr>
        <xdr:cNvPr id="297188" name="AutoShape 3">
          <a:hlinkClick xmlns:r="http://schemas.openxmlformats.org/officeDocument/2006/relationships" r:id="rId1"/>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7</xdr:col>
          <xdr:colOff>69850</xdr:colOff>
          <xdr:row>0</xdr:row>
          <xdr:rowOff>76200</xdr:rowOff>
        </xdr:from>
        <xdr:to>
          <xdr:col>9</xdr:col>
          <xdr:colOff>381000</xdr:colOff>
          <xdr:row>2</xdr:row>
          <xdr:rowOff>0</xdr:rowOff>
        </xdr:to>
        <xdr:sp macro="[0]!复选框186497_Click">
          <xdr:nvSpPr>
            <xdr:cNvPr id="297089" name="Check Box 186497" hidden="1">
              <a:extLst>
                <a:ext uri="{63B3BB69-23CF-44E3-9099-C40C66FF867C}">
                  <a14:compatExt spid="_x0000_s297089"/>
                </a:ext>
              </a:extLst>
            </xdr:cNvPr>
            <xdr:cNvSpPr/>
          </xdr:nvSpPr>
          <xdr:spPr>
            <a:xfrm>
              <a:off x="10020300" y="76200"/>
              <a:ext cx="1682750" cy="50482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03.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654685</xdr:colOff>
      <xdr:row>2</xdr:row>
      <xdr:rowOff>50800</xdr:rowOff>
    </xdr:to>
    <xdr:sp>
      <xdr:nvSpPr>
        <xdr:cNvPr id="402545" name="AutoShape 10">
          <a:hlinkClick xmlns:r="http://schemas.openxmlformats.org/officeDocument/2006/relationships" r:id="rId1"/>
        </xdr:cNvPr>
        <xdr:cNvSpPr/>
      </xdr:nvSpPr>
      <xdr:spPr>
        <a:xfrm>
          <a:off x="101600" y="95250"/>
          <a:ext cx="959485" cy="536575"/>
        </a:xfrm>
        <a:prstGeom prst="leftArrow">
          <a:avLst>
            <a:gd name="adj1" fmla="val 50000"/>
            <a:gd name="adj2" fmla="val 4441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10</xdr:col>
          <xdr:colOff>127000</xdr:colOff>
          <xdr:row>0</xdr:row>
          <xdr:rowOff>120650</xdr:rowOff>
        </xdr:from>
        <xdr:to>
          <xdr:col>11</xdr:col>
          <xdr:colOff>203200</xdr:colOff>
          <xdr:row>0</xdr:row>
          <xdr:rowOff>355600</xdr:rowOff>
        </xdr:to>
        <xdr:sp macro="[0]!选项按钮10_Click">
          <xdr:nvSpPr>
            <xdr:cNvPr id="402442" name="Option Button 10" hidden="1">
              <a:extLst>
                <a:ext uri="{63B3BB69-23CF-44E3-9099-C40C66FF867C}">
                  <a14:compatExt spid="_x0000_s402442"/>
                </a:ext>
              </a:extLst>
            </xdr:cNvPr>
            <xdr:cNvSpPr/>
          </xdr:nvSpPr>
          <xdr:spPr>
            <a:xfrm>
              <a:off x="10077450" y="120650"/>
              <a:ext cx="762000" cy="23495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04.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704850</xdr:colOff>
      <xdr:row>2</xdr:row>
      <xdr:rowOff>50800</xdr:rowOff>
    </xdr:to>
    <xdr:sp>
      <xdr:nvSpPr>
        <xdr:cNvPr id="403568" name="AutoShape 5">
          <a:hlinkClick xmlns:r="http://schemas.openxmlformats.org/officeDocument/2006/relationships" r:id="rId1"/>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11</xdr:col>
          <xdr:colOff>127000</xdr:colOff>
          <xdr:row>0</xdr:row>
          <xdr:rowOff>69850</xdr:rowOff>
        </xdr:from>
        <xdr:to>
          <xdr:col>12</xdr:col>
          <xdr:colOff>273050</xdr:colOff>
          <xdr:row>0</xdr:row>
          <xdr:rowOff>355600</xdr:rowOff>
        </xdr:to>
        <xdr:sp macro="[0]!选项按钮9_Click">
          <xdr:nvSpPr>
            <xdr:cNvPr id="403465" name="Option Button 9" hidden="1">
              <a:extLst>
                <a:ext uri="{63B3BB69-23CF-44E3-9099-C40C66FF867C}">
                  <a14:compatExt spid="_x0000_s403465"/>
                </a:ext>
              </a:extLst>
            </xdr:cNvPr>
            <xdr:cNvSpPr/>
          </xdr:nvSpPr>
          <xdr:spPr>
            <a:xfrm>
              <a:off x="10134600" y="69850"/>
              <a:ext cx="831850" cy="28575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05.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659765</xdr:colOff>
      <xdr:row>2</xdr:row>
      <xdr:rowOff>50800</xdr:rowOff>
    </xdr:to>
    <xdr:sp>
      <xdr:nvSpPr>
        <xdr:cNvPr id="404592" name="AutoShape 6">
          <a:hlinkClick xmlns:r="http://schemas.openxmlformats.org/officeDocument/2006/relationships" r:id="rId1"/>
        </xdr:cNvPr>
        <xdr:cNvSpPr/>
      </xdr:nvSpPr>
      <xdr:spPr>
        <a:xfrm>
          <a:off x="101600" y="95250"/>
          <a:ext cx="964565" cy="536575"/>
        </a:xfrm>
        <a:prstGeom prst="leftArrow">
          <a:avLst>
            <a:gd name="adj1" fmla="val 50000"/>
            <a:gd name="adj2" fmla="val 44649"/>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12</xdr:col>
          <xdr:colOff>95250</xdr:colOff>
          <xdr:row>0</xdr:row>
          <xdr:rowOff>95250</xdr:rowOff>
        </xdr:from>
        <xdr:to>
          <xdr:col>13</xdr:col>
          <xdr:colOff>342900</xdr:colOff>
          <xdr:row>0</xdr:row>
          <xdr:rowOff>355600</xdr:rowOff>
        </xdr:to>
        <xdr:sp macro="[0]!其他货币资金2_选项按钮9_Click">
          <xdr:nvSpPr>
            <xdr:cNvPr id="404489" name="Option Button 9" hidden="1">
              <a:extLst>
                <a:ext uri="{63B3BB69-23CF-44E3-9099-C40C66FF867C}">
                  <a14:compatExt spid="_x0000_s404489"/>
                </a:ext>
              </a:extLst>
            </xdr:cNvPr>
            <xdr:cNvSpPr/>
          </xdr:nvSpPr>
          <xdr:spPr>
            <a:xfrm>
              <a:off x="10001250" y="95250"/>
              <a:ext cx="933450" cy="26035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06.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615950</xdr:colOff>
      <xdr:row>2</xdr:row>
      <xdr:rowOff>50800</xdr:rowOff>
    </xdr:to>
    <xdr:sp>
      <xdr:nvSpPr>
        <xdr:cNvPr id="406640" name="AutoShape 7">
          <a:hlinkClick xmlns:r="http://schemas.openxmlformats.org/officeDocument/2006/relationships" r:id="rId1"/>
        </xdr:cNvPr>
        <xdr:cNvSpPr/>
      </xdr:nvSpPr>
      <xdr:spPr>
        <a:xfrm>
          <a:off x="10160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13</xdr:col>
          <xdr:colOff>101600</xdr:colOff>
          <xdr:row>0</xdr:row>
          <xdr:rowOff>89535</xdr:rowOff>
        </xdr:from>
        <xdr:to>
          <xdr:col>14</xdr:col>
          <xdr:colOff>0</xdr:colOff>
          <xdr:row>0</xdr:row>
          <xdr:rowOff>375285</xdr:rowOff>
        </xdr:to>
        <xdr:sp macro="[0]!选项按钮1033_Click">
          <xdr:nvSpPr>
            <xdr:cNvPr id="406537" name="Option Button 1033" hidden="1">
              <a:extLst>
                <a:ext uri="{63B3BB69-23CF-44E3-9099-C40C66FF867C}">
                  <a14:compatExt spid="_x0000_s406537"/>
                </a:ext>
              </a:extLst>
            </xdr:cNvPr>
            <xdr:cNvSpPr/>
          </xdr:nvSpPr>
          <xdr:spPr>
            <a:xfrm>
              <a:off x="10090150" y="89535"/>
              <a:ext cx="755650" cy="28575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07.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648335</xdr:colOff>
      <xdr:row>2</xdr:row>
      <xdr:rowOff>50800</xdr:rowOff>
    </xdr:to>
    <xdr:sp>
      <xdr:nvSpPr>
        <xdr:cNvPr id="407666" name="AutoShape 6">
          <a:hlinkClick xmlns:r="http://schemas.openxmlformats.org/officeDocument/2006/relationships" r:id="rId1"/>
        </xdr:cNvPr>
        <xdr:cNvSpPr/>
      </xdr:nvSpPr>
      <xdr:spPr>
        <a:xfrm>
          <a:off x="107950" y="95250"/>
          <a:ext cx="959485" cy="536575"/>
        </a:xfrm>
        <a:prstGeom prst="leftArrow">
          <a:avLst>
            <a:gd name="adj1" fmla="val 50000"/>
            <a:gd name="adj2" fmla="val 4441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12</xdr:col>
          <xdr:colOff>101600</xdr:colOff>
          <xdr:row>0</xdr:row>
          <xdr:rowOff>69850</xdr:rowOff>
        </xdr:from>
        <xdr:to>
          <xdr:col>14</xdr:col>
          <xdr:colOff>0</xdr:colOff>
          <xdr:row>1</xdr:row>
          <xdr:rowOff>95250</xdr:rowOff>
        </xdr:to>
        <xdr:sp macro="[0]!选项按钮1036_Click">
          <xdr:nvSpPr>
            <xdr:cNvPr id="407564" name="Option Button 1036" hidden="1">
              <a:extLst>
                <a:ext uri="{63B3BB69-23CF-44E3-9099-C40C66FF867C}">
                  <a14:compatExt spid="_x0000_s407564"/>
                </a:ext>
              </a:extLst>
            </xdr:cNvPr>
            <xdr:cNvSpPr/>
          </xdr:nvSpPr>
          <xdr:spPr>
            <a:xfrm>
              <a:off x="10077450" y="69850"/>
              <a:ext cx="1270000" cy="40640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08.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729615</xdr:colOff>
      <xdr:row>2</xdr:row>
      <xdr:rowOff>50800</xdr:rowOff>
    </xdr:to>
    <xdr:sp>
      <xdr:nvSpPr>
        <xdr:cNvPr id="408692" name="AutoShape 8">
          <a:hlinkClick xmlns:r="http://schemas.openxmlformats.org/officeDocument/2006/relationships" r:id="rId1"/>
        </xdr:cNvPr>
        <xdr:cNvSpPr/>
      </xdr:nvSpPr>
      <xdr:spPr>
        <a:xfrm>
          <a:off x="10160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13</xdr:col>
          <xdr:colOff>127000</xdr:colOff>
          <xdr:row>0</xdr:row>
          <xdr:rowOff>76200</xdr:rowOff>
        </xdr:from>
        <xdr:to>
          <xdr:col>15</xdr:col>
          <xdr:colOff>57150</xdr:colOff>
          <xdr:row>1</xdr:row>
          <xdr:rowOff>76835</xdr:rowOff>
        </xdr:to>
        <xdr:sp macro="[0]!选项按钮1038_Click">
          <xdr:nvSpPr>
            <xdr:cNvPr id="408590" name="Option Button 1038" hidden="1">
              <a:extLst>
                <a:ext uri="{63B3BB69-23CF-44E3-9099-C40C66FF867C}">
                  <a14:compatExt spid="_x0000_s408590"/>
                </a:ext>
              </a:extLst>
            </xdr:cNvPr>
            <xdr:cNvSpPr/>
          </xdr:nvSpPr>
          <xdr:spPr>
            <a:xfrm>
              <a:off x="10096500" y="76200"/>
              <a:ext cx="1301750" cy="38163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09.xml><?xml version="1.0" encoding="utf-8"?>
<xdr:wsDr xmlns:xdr="http://schemas.openxmlformats.org/drawingml/2006/spreadsheetDrawing" xmlns:r="http://schemas.openxmlformats.org/officeDocument/2006/relationships" xmlns:a="http://schemas.openxmlformats.org/drawingml/2006/main">
  <xdr:twoCellAnchor>
    <xdr:from>
      <xdr:col>0</xdr:col>
      <xdr:colOff>95250</xdr:colOff>
      <xdr:row>0</xdr:row>
      <xdr:rowOff>89535</xdr:rowOff>
    </xdr:from>
    <xdr:to>
      <xdr:col>1</xdr:col>
      <xdr:colOff>723900</xdr:colOff>
      <xdr:row>2</xdr:row>
      <xdr:rowOff>38100</xdr:rowOff>
    </xdr:to>
    <xdr:sp>
      <xdr:nvSpPr>
        <xdr:cNvPr id="409716" name="AutoShape 8">
          <a:hlinkClick xmlns:r="http://schemas.openxmlformats.org/officeDocument/2006/relationships" r:id="rId1"/>
        </xdr:cNvPr>
        <xdr:cNvSpPr/>
      </xdr:nvSpPr>
      <xdr:spPr>
        <a:xfrm>
          <a:off x="95250" y="89535"/>
          <a:ext cx="958850" cy="529590"/>
        </a:xfrm>
        <a:prstGeom prst="leftArrow">
          <a:avLst>
            <a:gd name="adj1" fmla="val 50000"/>
            <a:gd name="adj2" fmla="val 44970"/>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13</xdr:col>
          <xdr:colOff>76200</xdr:colOff>
          <xdr:row>0</xdr:row>
          <xdr:rowOff>69850</xdr:rowOff>
        </xdr:from>
        <xdr:to>
          <xdr:col>15</xdr:col>
          <xdr:colOff>5715</xdr:colOff>
          <xdr:row>1</xdr:row>
          <xdr:rowOff>50800</xdr:rowOff>
        </xdr:to>
        <xdr:sp macro="[0]!衍生金融资产2_选项按钮1038_Click">
          <xdr:nvSpPr>
            <xdr:cNvPr id="409614" name="Option Button 1038" hidden="1">
              <a:extLst>
                <a:ext uri="{63B3BB69-23CF-44E3-9099-C40C66FF867C}">
                  <a14:compatExt spid="_x0000_s409614"/>
                </a:ext>
              </a:extLst>
            </xdr:cNvPr>
            <xdr:cNvSpPr/>
          </xdr:nvSpPr>
          <xdr:spPr>
            <a:xfrm>
              <a:off x="10045700" y="69850"/>
              <a:ext cx="1301115" cy="36195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1.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615950</xdr:colOff>
      <xdr:row>2</xdr:row>
      <xdr:rowOff>50800</xdr:rowOff>
    </xdr:to>
    <xdr:sp>
      <xdr:nvSpPr>
        <xdr:cNvPr id="236772" name="AutoShape 7">
          <a:hlinkClick xmlns:r="http://schemas.openxmlformats.org/officeDocument/2006/relationships" r:id="rId1"/>
        </xdr:cNvPr>
        <xdr:cNvSpPr/>
      </xdr:nvSpPr>
      <xdr:spPr>
        <a:xfrm>
          <a:off x="10160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13</xdr:col>
          <xdr:colOff>215900</xdr:colOff>
          <xdr:row>0</xdr:row>
          <xdr:rowOff>76200</xdr:rowOff>
        </xdr:from>
        <xdr:to>
          <xdr:col>14</xdr:col>
          <xdr:colOff>647700</xdr:colOff>
          <xdr:row>1</xdr:row>
          <xdr:rowOff>6350</xdr:rowOff>
        </xdr:to>
        <xdr:sp macro="[0]!复选框125_Click">
          <xdr:nvSpPr>
            <xdr:cNvPr id="236669" name="Check Box 125" hidden="1">
              <a:extLst>
                <a:ext uri="{63B3BB69-23CF-44E3-9099-C40C66FF867C}">
                  <a14:compatExt spid="_x0000_s236669"/>
                </a:ext>
              </a:extLst>
            </xdr:cNvPr>
            <xdr:cNvSpPr/>
          </xdr:nvSpPr>
          <xdr:spPr>
            <a:xfrm>
              <a:off x="10204450" y="76200"/>
              <a:ext cx="1117600" cy="31115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10.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666750</xdr:colOff>
      <xdr:row>2</xdr:row>
      <xdr:rowOff>50800</xdr:rowOff>
    </xdr:to>
    <xdr:sp>
      <xdr:nvSpPr>
        <xdr:cNvPr id="410737" name="AutoShape 3">
          <a:hlinkClick xmlns:r="http://schemas.openxmlformats.org/officeDocument/2006/relationships" r:id="rId1"/>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12</xdr:col>
          <xdr:colOff>101600</xdr:colOff>
          <xdr:row>0</xdr:row>
          <xdr:rowOff>69850</xdr:rowOff>
        </xdr:from>
        <xdr:to>
          <xdr:col>13</xdr:col>
          <xdr:colOff>590550</xdr:colOff>
          <xdr:row>0</xdr:row>
          <xdr:rowOff>361950</xdr:rowOff>
        </xdr:to>
        <xdr:sp macro="[0]!选项按钮11_Click">
          <xdr:nvSpPr>
            <xdr:cNvPr id="410635" name="Option Button 11" hidden="1">
              <a:extLst>
                <a:ext uri="{63B3BB69-23CF-44E3-9099-C40C66FF867C}">
                  <a14:compatExt spid="_x0000_s410635"/>
                </a:ext>
              </a:extLst>
            </xdr:cNvPr>
            <xdr:cNvSpPr/>
          </xdr:nvSpPr>
          <xdr:spPr>
            <a:xfrm>
              <a:off x="9721850" y="69850"/>
              <a:ext cx="1174750" cy="29210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11.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666750</xdr:colOff>
      <xdr:row>2</xdr:row>
      <xdr:rowOff>50800</xdr:rowOff>
    </xdr:to>
    <xdr:sp>
      <xdr:nvSpPr>
        <xdr:cNvPr id="411762" name="AutoShape 15">
          <a:hlinkClick xmlns:r="http://schemas.openxmlformats.org/officeDocument/2006/relationships" r:id="rId1"/>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19</xdr:col>
          <xdr:colOff>101600</xdr:colOff>
          <xdr:row>0</xdr:row>
          <xdr:rowOff>76200</xdr:rowOff>
        </xdr:from>
        <xdr:to>
          <xdr:col>20</xdr:col>
          <xdr:colOff>641350</xdr:colOff>
          <xdr:row>1</xdr:row>
          <xdr:rowOff>63500</xdr:rowOff>
        </xdr:to>
        <xdr:sp macro="[0]!选项按钮12_Click">
          <xdr:nvSpPr>
            <xdr:cNvPr id="411660" name="Option Button 12" hidden="1">
              <a:extLst>
                <a:ext uri="{63B3BB69-23CF-44E3-9099-C40C66FF867C}">
                  <a14:compatExt spid="_x0000_s411660"/>
                </a:ext>
              </a:extLst>
            </xdr:cNvPr>
            <xdr:cNvSpPr/>
          </xdr:nvSpPr>
          <xdr:spPr>
            <a:xfrm>
              <a:off x="10071100" y="76200"/>
              <a:ext cx="1225550" cy="36830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12.xml><?xml version="1.0" encoding="utf-8"?>
<xdr:wsDr xmlns:xdr="http://schemas.openxmlformats.org/drawingml/2006/spreadsheetDrawing" xmlns:r="http://schemas.openxmlformats.org/officeDocument/2006/relationships" xmlns:a="http://schemas.openxmlformats.org/drawingml/2006/main">
  <xdr:twoCellAnchor>
    <xdr:from>
      <xdr:col>0</xdr:col>
      <xdr:colOff>95250</xdr:colOff>
      <xdr:row>0</xdr:row>
      <xdr:rowOff>95250</xdr:rowOff>
    </xdr:from>
    <xdr:to>
      <xdr:col>1</xdr:col>
      <xdr:colOff>660400</xdr:colOff>
      <xdr:row>2</xdr:row>
      <xdr:rowOff>50800</xdr:rowOff>
    </xdr:to>
    <xdr:sp>
      <xdr:nvSpPr>
        <xdr:cNvPr id="412785" name="AutoShape 3">
          <a:hlinkClick xmlns:r="http://schemas.openxmlformats.org/officeDocument/2006/relationships" r:id="rId1"/>
        </xdr:cNvPr>
        <xdr:cNvSpPr/>
      </xdr:nvSpPr>
      <xdr:spPr>
        <a:xfrm>
          <a:off x="95250" y="95250"/>
          <a:ext cx="965200" cy="536575"/>
        </a:xfrm>
        <a:prstGeom prst="leftArrow">
          <a:avLst>
            <a:gd name="adj1" fmla="val 50000"/>
            <a:gd name="adj2" fmla="val 44687"/>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12</xdr:col>
          <xdr:colOff>101600</xdr:colOff>
          <xdr:row>0</xdr:row>
          <xdr:rowOff>89535</xdr:rowOff>
        </xdr:from>
        <xdr:to>
          <xdr:col>13</xdr:col>
          <xdr:colOff>412750</xdr:colOff>
          <xdr:row>1</xdr:row>
          <xdr:rowOff>57150</xdr:rowOff>
        </xdr:to>
        <xdr:sp macro="[0]!应收款项融资2_选项按钮11_Click">
          <xdr:nvSpPr>
            <xdr:cNvPr id="412683" name="Option Button 11" hidden="1">
              <a:extLst>
                <a:ext uri="{63B3BB69-23CF-44E3-9099-C40C66FF867C}">
                  <a14:compatExt spid="_x0000_s412683"/>
                </a:ext>
              </a:extLst>
            </xdr:cNvPr>
            <xdr:cNvSpPr/>
          </xdr:nvSpPr>
          <xdr:spPr>
            <a:xfrm>
              <a:off x="9721850" y="89535"/>
              <a:ext cx="996950" cy="34861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13.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584200</xdr:colOff>
      <xdr:row>2</xdr:row>
      <xdr:rowOff>50800</xdr:rowOff>
    </xdr:to>
    <xdr:sp>
      <xdr:nvSpPr>
        <xdr:cNvPr id="413810" name="AutoShape 9">
          <a:hlinkClick xmlns:r="http://schemas.openxmlformats.org/officeDocument/2006/relationships" r:id="rId1"/>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19</xdr:col>
          <xdr:colOff>139700</xdr:colOff>
          <xdr:row>0</xdr:row>
          <xdr:rowOff>56515</xdr:rowOff>
        </xdr:from>
        <xdr:to>
          <xdr:col>21</xdr:col>
          <xdr:colOff>165735</xdr:colOff>
          <xdr:row>1</xdr:row>
          <xdr:rowOff>146050</xdr:rowOff>
        </xdr:to>
        <xdr:sp macro="[0]!预付账款2_选项按钮12_Click">
          <xdr:nvSpPr>
            <xdr:cNvPr id="413708" name="Option Button 12" hidden="1">
              <a:extLst>
                <a:ext uri="{63B3BB69-23CF-44E3-9099-C40C66FF867C}">
                  <a14:compatExt spid="_x0000_s413708"/>
                </a:ext>
              </a:extLst>
            </xdr:cNvPr>
            <xdr:cNvSpPr/>
          </xdr:nvSpPr>
          <xdr:spPr>
            <a:xfrm>
              <a:off x="10083800" y="56515"/>
              <a:ext cx="1397635" cy="47053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14.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685165</xdr:colOff>
      <xdr:row>2</xdr:row>
      <xdr:rowOff>50800</xdr:rowOff>
    </xdr:to>
    <xdr:sp>
      <xdr:nvSpPr>
        <xdr:cNvPr id="415857" name="AutoShape 6">
          <a:hlinkClick xmlns:r="http://schemas.openxmlformats.org/officeDocument/2006/relationships" r:id="rId1"/>
        </xdr:cNvPr>
        <xdr:cNvSpPr/>
      </xdr:nvSpPr>
      <xdr:spPr>
        <a:xfrm>
          <a:off x="10795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11</xdr:col>
          <xdr:colOff>127000</xdr:colOff>
          <xdr:row>0</xdr:row>
          <xdr:rowOff>120650</xdr:rowOff>
        </xdr:from>
        <xdr:to>
          <xdr:col>13</xdr:col>
          <xdr:colOff>44450</xdr:colOff>
          <xdr:row>2</xdr:row>
          <xdr:rowOff>19050</xdr:rowOff>
        </xdr:to>
        <xdr:sp macro="[0]!应收利息2_选项按钮11_Click">
          <xdr:nvSpPr>
            <xdr:cNvPr id="415755" name="Option Button 11" hidden="1">
              <a:extLst>
                <a:ext uri="{63B3BB69-23CF-44E3-9099-C40C66FF867C}">
                  <a14:compatExt spid="_x0000_s415755"/>
                </a:ext>
              </a:extLst>
            </xdr:cNvPr>
            <xdr:cNvSpPr/>
          </xdr:nvSpPr>
          <xdr:spPr>
            <a:xfrm>
              <a:off x="10096500" y="120650"/>
              <a:ext cx="1289050" cy="479425"/>
            </a:xfrm>
            <a:prstGeom prst="rect">
              <a:avLst/>
            </a:prstGeom>
          </xdr:spPr>
          <xdr:txBody>
            <a:bodyPr vert="horz" lIns="27432" tIns="18288" rIns="0" bIns="18288" anchor="ctr" anchorCtr="0" upright="1"/>
            <a:p>
              <a:pPr algn="l" rtl="0"/>
              <a:r>
                <a:rPr lang="zh-CN" altLang="en-US" sz="1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1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15.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647700</xdr:colOff>
      <xdr:row>2</xdr:row>
      <xdr:rowOff>50800</xdr:rowOff>
    </xdr:to>
    <xdr:sp>
      <xdr:nvSpPr>
        <xdr:cNvPr id="416881" name="AutoShape 6">
          <a:hlinkClick xmlns:r="http://schemas.openxmlformats.org/officeDocument/2006/relationships" r:id="rId1"/>
        </xdr:cNvPr>
        <xdr:cNvSpPr/>
      </xdr:nvSpPr>
      <xdr:spPr>
        <a:xfrm>
          <a:off x="10795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11</xdr:col>
          <xdr:colOff>88900</xdr:colOff>
          <xdr:row>0</xdr:row>
          <xdr:rowOff>151765</xdr:rowOff>
        </xdr:from>
        <xdr:to>
          <xdr:col>13</xdr:col>
          <xdr:colOff>76200</xdr:colOff>
          <xdr:row>2</xdr:row>
          <xdr:rowOff>6350</xdr:rowOff>
        </xdr:to>
        <xdr:sp macro="[0]!应收股利2_选项按钮12_Click">
          <xdr:nvSpPr>
            <xdr:cNvPr id="416780" name="Option Button 12" hidden="1">
              <a:extLst>
                <a:ext uri="{63B3BB69-23CF-44E3-9099-C40C66FF867C}">
                  <a14:compatExt spid="_x0000_s416780"/>
                </a:ext>
              </a:extLst>
            </xdr:cNvPr>
            <xdr:cNvSpPr/>
          </xdr:nvSpPr>
          <xdr:spPr>
            <a:xfrm>
              <a:off x="9683750" y="151765"/>
              <a:ext cx="1358900" cy="43561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16.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666750</xdr:colOff>
      <xdr:row>2</xdr:row>
      <xdr:rowOff>50800</xdr:rowOff>
    </xdr:to>
    <xdr:sp>
      <xdr:nvSpPr>
        <xdr:cNvPr id="417906" name="AutoShape 14">
          <a:hlinkClick xmlns:r="http://schemas.openxmlformats.org/officeDocument/2006/relationships" r:id="rId1"/>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19</xdr:col>
          <xdr:colOff>76200</xdr:colOff>
          <xdr:row>0</xdr:row>
          <xdr:rowOff>56515</xdr:rowOff>
        </xdr:from>
        <xdr:to>
          <xdr:col>21</xdr:col>
          <xdr:colOff>38100</xdr:colOff>
          <xdr:row>1</xdr:row>
          <xdr:rowOff>120015</xdr:rowOff>
        </xdr:to>
        <xdr:sp macro="[0]!选项按钮13_Click">
          <xdr:nvSpPr>
            <xdr:cNvPr id="417805" name="Option Button 13" hidden="1">
              <a:extLst>
                <a:ext uri="{63B3BB69-23CF-44E3-9099-C40C66FF867C}">
                  <a14:compatExt spid="_x0000_s417805"/>
                </a:ext>
              </a:extLst>
            </xdr:cNvPr>
            <xdr:cNvSpPr/>
          </xdr:nvSpPr>
          <xdr:spPr>
            <a:xfrm>
              <a:off x="10001250" y="56515"/>
              <a:ext cx="1333500" cy="44450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17.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2</xdr:col>
      <xdr:colOff>641350</xdr:colOff>
      <xdr:row>2</xdr:row>
      <xdr:rowOff>50800</xdr:rowOff>
    </xdr:to>
    <xdr:sp>
      <xdr:nvSpPr>
        <xdr:cNvPr id="419952" name="AutoShape 4">
          <a:hlinkClick xmlns:r="http://schemas.openxmlformats.org/officeDocument/2006/relationships" r:id="rId1"/>
        </xdr:cNvPr>
        <xdr:cNvSpPr/>
      </xdr:nvSpPr>
      <xdr:spPr>
        <a:xfrm>
          <a:off x="107950" y="95250"/>
          <a:ext cx="1924050" cy="536575"/>
        </a:xfrm>
        <a:prstGeom prst="leftArrow">
          <a:avLst>
            <a:gd name="adj1" fmla="val 50000"/>
            <a:gd name="adj2" fmla="val 89063"/>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14</xdr:col>
          <xdr:colOff>114300</xdr:colOff>
          <xdr:row>0</xdr:row>
          <xdr:rowOff>114300</xdr:rowOff>
        </xdr:from>
        <xdr:to>
          <xdr:col>16</xdr:col>
          <xdr:colOff>44450</xdr:colOff>
          <xdr:row>1</xdr:row>
          <xdr:rowOff>146050</xdr:rowOff>
        </xdr:to>
        <xdr:sp macro="[0]!材料采购在途物资2_选项按钮11_Click">
          <xdr:nvSpPr>
            <xdr:cNvPr id="419851" name="Option Button 11" hidden="1">
              <a:extLst>
                <a:ext uri="{63B3BB69-23CF-44E3-9099-C40C66FF867C}">
                  <a14:compatExt spid="_x0000_s419851"/>
                </a:ext>
              </a:extLst>
            </xdr:cNvPr>
            <xdr:cNvSpPr/>
          </xdr:nvSpPr>
          <xdr:spPr>
            <a:xfrm>
              <a:off x="10090150" y="114300"/>
              <a:ext cx="1301750" cy="41275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18.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704850</xdr:colOff>
      <xdr:row>2</xdr:row>
      <xdr:rowOff>50800</xdr:rowOff>
    </xdr:to>
    <xdr:sp>
      <xdr:nvSpPr>
        <xdr:cNvPr id="420976" name="AutoShape 7">
          <a:hlinkClick xmlns:r="http://schemas.openxmlformats.org/officeDocument/2006/relationships" r:id="rId1"/>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15</xdr:col>
          <xdr:colOff>190500</xdr:colOff>
          <xdr:row>0</xdr:row>
          <xdr:rowOff>89535</xdr:rowOff>
        </xdr:from>
        <xdr:to>
          <xdr:col>17</xdr:col>
          <xdr:colOff>190500</xdr:colOff>
          <xdr:row>2</xdr:row>
          <xdr:rowOff>0</xdr:rowOff>
        </xdr:to>
        <xdr:sp macro="[0]!选项按钮1035_Click">
          <xdr:nvSpPr>
            <xdr:cNvPr id="420875" name="Option Button 1035" hidden="1">
              <a:extLst>
                <a:ext uri="{63B3BB69-23CF-44E3-9099-C40C66FF867C}">
                  <a14:compatExt spid="_x0000_s420875"/>
                </a:ext>
              </a:extLst>
            </xdr:cNvPr>
            <xdr:cNvSpPr/>
          </xdr:nvSpPr>
          <xdr:spPr>
            <a:xfrm>
              <a:off x="9810750" y="89535"/>
              <a:ext cx="1371600" cy="49149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19.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692150</xdr:colOff>
      <xdr:row>2</xdr:row>
      <xdr:rowOff>50800</xdr:rowOff>
    </xdr:to>
    <xdr:sp>
      <xdr:nvSpPr>
        <xdr:cNvPr id="422000" name="AutoShape 9">
          <a:hlinkClick xmlns:r="http://schemas.openxmlformats.org/officeDocument/2006/relationships" r:id="rId1"/>
        </xdr:cNvPr>
        <xdr:cNvSpPr/>
      </xdr:nvSpPr>
      <xdr:spPr>
        <a:xfrm>
          <a:off x="10795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14</xdr:col>
          <xdr:colOff>88900</xdr:colOff>
          <xdr:row>0</xdr:row>
          <xdr:rowOff>76200</xdr:rowOff>
        </xdr:from>
        <xdr:to>
          <xdr:col>16</xdr:col>
          <xdr:colOff>57150</xdr:colOff>
          <xdr:row>1</xdr:row>
          <xdr:rowOff>120015</xdr:rowOff>
        </xdr:to>
        <xdr:sp macro="[0]!在库周转材料2_选项按钮11_Click">
          <xdr:nvSpPr>
            <xdr:cNvPr id="421899" name="Option Button 11" hidden="1">
              <a:extLst>
                <a:ext uri="{63B3BB69-23CF-44E3-9099-C40C66FF867C}">
                  <a14:compatExt spid="_x0000_s421899"/>
                </a:ext>
              </a:extLst>
            </xdr:cNvPr>
            <xdr:cNvSpPr/>
          </xdr:nvSpPr>
          <xdr:spPr>
            <a:xfrm>
              <a:off x="9899650" y="76200"/>
              <a:ext cx="1339850" cy="42481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2.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648335</xdr:colOff>
      <xdr:row>2</xdr:row>
      <xdr:rowOff>50800</xdr:rowOff>
    </xdr:to>
    <xdr:sp>
      <xdr:nvSpPr>
        <xdr:cNvPr id="237796" name="AutoShape 6">
          <a:hlinkClick xmlns:r="http://schemas.openxmlformats.org/officeDocument/2006/relationships" r:id="rId1"/>
        </xdr:cNvPr>
        <xdr:cNvSpPr/>
      </xdr:nvSpPr>
      <xdr:spPr>
        <a:xfrm>
          <a:off x="107950" y="95250"/>
          <a:ext cx="959485" cy="536575"/>
        </a:xfrm>
        <a:prstGeom prst="leftArrow">
          <a:avLst>
            <a:gd name="adj1" fmla="val 50000"/>
            <a:gd name="adj2" fmla="val 4441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12</xdr:col>
          <xdr:colOff>127000</xdr:colOff>
          <xdr:row>0</xdr:row>
          <xdr:rowOff>56515</xdr:rowOff>
        </xdr:from>
        <xdr:to>
          <xdr:col>13</xdr:col>
          <xdr:colOff>628650</xdr:colOff>
          <xdr:row>2</xdr:row>
          <xdr:rowOff>101600</xdr:rowOff>
        </xdr:to>
        <xdr:sp macro="[0]!复选框126_Click">
          <xdr:nvSpPr>
            <xdr:cNvPr id="237694" name="Check Box 126" hidden="1">
              <a:extLst>
                <a:ext uri="{63B3BB69-23CF-44E3-9099-C40C66FF867C}">
                  <a14:compatExt spid="_x0000_s237694"/>
                </a:ext>
              </a:extLst>
            </xdr:cNvPr>
            <xdr:cNvSpPr/>
          </xdr:nvSpPr>
          <xdr:spPr>
            <a:xfrm>
              <a:off x="10102850" y="56515"/>
              <a:ext cx="1187450" cy="62611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20.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628650</xdr:colOff>
      <xdr:row>2</xdr:row>
      <xdr:rowOff>50800</xdr:rowOff>
    </xdr:to>
    <xdr:sp>
      <xdr:nvSpPr>
        <xdr:cNvPr id="423024" name="AutoShape 5">
          <a:hlinkClick xmlns:r="http://schemas.openxmlformats.org/officeDocument/2006/relationships" r:id="rId1"/>
        </xdr:cNvPr>
        <xdr:cNvSpPr/>
      </xdr:nvSpPr>
      <xdr:spPr>
        <a:xfrm>
          <a:off x="107950" y="95250"/>
          <a:ext cx="901700" cy="536575"/>
        </a:xfrm>
        <a:prstGeom prst="leftArrow">
          <a:avLst>
            <a:gd name="adj1" fmla="val 50000"/>
            <a:gd name="adj2" fmla="val 41739"/>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14</xdr:col>
          <xdr:colOff>88900</xdr:colOff>
          <xdr:row>0</xdr:row>
          <xdr:rowOff>89535</xdr:rowOff>
        </xdr:from>
        <xdr:to>
          <xdr:col>16</xdr:col>
          <xdr:colOff>5715</xdr:colOff>
          <xdr:row>1</xdr:row>
          <xdr:rowOff>184150</xdr:rowOff>
        </xdr:to>
        <xdr:sp macro="[0]!委托加工物资2_选项按钮11_Click">
          <xdr:nvSpPr>
            <xdr:cNvPr id="422923" name="Option Button 11" hidden="1">
              <a:extLst>
                <a:ext uri="{63B3BB69-23CF-44E3-9099-C40C66FF867C}">
                  <a14:compatExt spid="_x0000_s422923"/>
                </a:ext>
              </a:extLst>
            </xdr:cNvPr>
            <xdr:cNvSpPr/>
          </xdr:nvSpPr>
          <xdr:spPr>
            <a:xfrm>
              <a:off x="9931400" y="89535"/>
              <a:ext cx="1288415" cy="47561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21.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723900</xdr:colOff>
      <xdr:row>2</xdr:row>
      <xdr:rowOff>50800</xdr:rowOff>
    </xdr:to>
    <xdr:sp>
      <xdr:nvSpPr>
        <xdr:cNvPr id="424049" name="AutoShape 9">
          <a:hlinkClick xmlns:r="http://schemas.openxmlformats.org/officeDocument/2006/relationships" r:id="rId1"/>
        </xdr:cNvPr>
        <xdr:cNvSpPr/>
      </xdr:nvSpPr>
      <xdr:spPr>
        <a:xfrm>
          <a:off x="101600" y="95250"/>
          <a:ext cx="946150" cy="536575"/>
        </a:xfrm>
        <a:prstGeom prst="leftArrow">
          <a:avLst>
            <a:gd name="adj1" fmla="val 50000"/>
            <a:gd name="adj2" fmla="val 43797"/>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14</xdr:col>
          <xdr:colOff>76200</xdr:colOff>
          <xdr:row>0</xdr:row>
          <xdr:rowOff>56515</xdr:rowOff>
        </xdr:from>
        <xdr:to>
          <xdr:col>16</xdr:col>
          <xdr:colOff>44450</xdr:colOff>
          <xdr:row>1</xdr:row>
          <xdr:rowOff>120015</xdr:rowOff>
        </xdr:to>
        <xdr:sp macro="[0]!产成品库存商品2_选项按钮12_Click">
          <xdr:nvSpPr>
            <xdr:cNvPr id="423948" name="Option Button 12" hidden="1">
              <a:extLst>
                <a:ext uri="{63B3BB69-23CF-44E3-9099-C40C66FF867C}">
                  <a14:compatExt spid="_x0000_s423948"/>
                </a:ext>
              </a:extLst>
            </xdr:cNvPr>
            <xdr:cNvSpPr/>
          </xdr:nvSpPr>
          <xdr:spPr>
            <a:xfrm>
              <a:off x="10680700" y="56515"/>
              <a:ext cx="1339850" cy="44450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22.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616585</xdr:colOff>
      <xdr:row>2</xdr:row>
      <xdr:rowOff>50800</xdr:rowOff>
    </xdr:to>
    <xdr:sp>
      <xdr:nvSpPr>
        <xdr:cNvPr id="425183" name="AutoShape 3">
          <a:hlinkClick xmlns:r="http://schemas.openxmlformats.org/officeDocument/2006/relationships" r:id="rId1"/>
        </xdr:cNvPr>
        <xdr:cNvSpPr/>
      </xdr:nvSpPr>
      <xdr:spPr>
        <a:xfrm>
          <a:off x="107950" y="95250"/>
          <a:ext cx="927735" cy="536575"/>
        </a:xfrm>
        <a:prstGeom prst="leftArrow">
          <a:avLst>
            <a:gd name="adj1" fmla="val 50000"/>
            <a:gd name="adj2" fmla="val 44121"/>
          </a:avLst>
        </a:prstGeom>
        <a:solidFill>
          <a:srgbClr val="993300">
            <a:alpha val="100000"/>
          </a:srgbClr>
        </a:solidFill>
        <a:ln w="9525">
          <a:noFill/>
        </a:ln>
      </xdr:spPr>
    </xdr:sp>
    <xdr:clientData/>
  </xdr:twoCellAnchor>
  <xdr:twoCellAnchor>
    <xdr:from>
      <xdr:col>0</xdr:col>
      <xdr:colOff>107950</xdr:colOff>
      <xdr:row>0</xdr:row>
      <xdr:rowOff>95250</xdr:rowOff>
    </xdr:from>
    <xdr:to>
      <xdr:col>1</xdr:col>
      <xdr:colOff>647065</xdr:colOff>
      <xdr:row>2</xdr:row>
      <xdr:rowOff>50800</xdr:rowOff>
    </xdr:to>
    <xdr:sp>
      <xdr:nvSpPr>
        <xdr:cNvPr id="425184" name="AutoShape 5">
          <a:hlinkClick xmlns:r="http://schemas.openxmlformats.org/officeDocument/2006/relationships" r:id="rId1"/>
        </xdr:cNvPr>
        <xdr:cNvSpPr/>
      </xdr:nvSpPr>
      <xdr:spPr>
        <a:xfrm>
          <a:off x="10795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12</xdr:col>
          <xdr:colOff>95250</xdr:colOff>
          <xdr:row>0</xdr:row>
          <xdr:rowOff>50800</xdr:rowOff>
        </xdr:from>
        <xdr:to>
          <xdr:col>13</xdr:col>
          <xdr:colOff>387350</xdr:colOff>
          <xdr:row>1</xdr:row>
          <xdr:rowOff>57150</xdr:rowOff>
        </xdr:to>
        <xdr:sp macro="[0]!选项按钮22_Click">
          <xdr:nvSpPr>
            <xdr:cNvPr id="424982" name="Option Button 22" hidden="1">
              <a:extLst>
                <a:ext uri="{63B3BB69-23CF-44E3-9099-C40C66FF867C}">
                  <a14:compatExt spid="_x0000_s424982"/>
                </a:ext>
              </a:extLst>
            </xdr:cNvPr>
            <xdr:cNvSpPr/>
          </xdr:nvSpPr>
          <xdr:spPr>
            <a:xfrm>
              <a:off x="11544300" y="50800"/>
              <a:ext cx="977900" cy="38735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23.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704850</xdr:colOff>
      <xdr:row>2</xdr:row>
      <xdr:rowOff>50800</xdr:rowOff>
    </xdr:to>
    <xdr:sp>
      <xdr:nvSpPr>
        <xdr:cNvPr id="426096" name="AutoShape 4">
          <a:hlinkClick xmlns:r="http://schemas.openxmlformats.org/officeDocument/2006/relationships" r:id="rId1"/>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15</xdr:col>
          <xdr:colOff>57150</xdr:colOff>
          <xdr:row>0</xdr:row>
          <xdr:rowOff>89535</xdr:rowOff>
        </xdr:from>
        <xdr:to>
          <xdr:col>17</xdr:col>
          <xdr:colOff>69850</xdr:colOff>
          <xdr:row>1</xdr:row>
          <xdr:rowOff>146050</xdr:rowOff>
        </xdr:to>
        <xdr:sp macro="[0]!发出商品2_选项按钮12_Click">
          <xdr:nvSpPr>
            <xdr:cNvPr id="425996" name="Option Button 12" hidden="1">
              <a:extLst>
                <a:ext uri="{63B3BB69-23CF-44E3-9099-C40C66FF867C}">
                  <a14:compatExt spid="_x0000_s425996"/>
                </a:ext>
              </a:extLst>
            </xdr:cNvPr>
            <xdr:cNvSpPr/>
          </xdr:nvSpPr>
          <xdr:spPr>
            <a:xfrm>
              <a:off x="9842500" y="89535"/>
              <a:ext cx="1384300" cy="43751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点击返回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24.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711200</xdr:colOff>
      <xdr:row>2</xdr:row>
      <xdr:rowOff>50800</xdr:rowOff>
    </xdr:to>
    <xdr:sp>
      <xdr:nvSpPr>
        <xdr:cNvPr id="427120" name="AutoShape 4">
          <a:hlinkClick xmlns:r="http://schemas.openxmlformats.org/officeDocument/2006/relationships" r:id="rId1"/>
        </xdr:cNvPr>
        <xdr:cNvSpPr/>
      </xdr:nvSpPr>
      <xdr:spPr>
        <a:xfrm>
          <a:off x="10160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16</xdr:col>
          <xdr:colOff>101600</xdr:colOff>
          <xdr:row>0</xdr:row>
          <xdr:rowOff>89535</xdr:rowOff>
        </xdr:from>
        <xdr:to>
          <xdr:col>17</xdr:col>
          <xdr:colOff>495300</xdr:colOff>
          <xdr:row>1</xdr:row>
          <xdr:rowOff>88900</xdr:rowOff>
        </xdr:to>
        <xdr:sp macro="[0]!在用周转材料2_选项按钮12_Click">
          <xdr:nvSpPr>
            <xdr:cNvPr id="427020" name="Option Button 12" hidden="1">
              <a:extLst>
                <a:ext uri="{63B3BB69-23CF-44E3-9099-C40C66FF867C}">
                  <a14:compatExt spid="_x0000_s427020"/>
                </a:ext>
              </a:extLst>
            </xdr:cNvPr>
            <xdr:cNvSpPr/>
          </xdr:nvSpPr>
          <xdr:spPr>
            <a:xfrm>
              <a:off x="10337800" y="89535"/>
              <a:ext cx="1079500" cy="38036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25.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711200</xdr:colOff>
      <xdr:row>2</xdr:row>
      <xdr:rowOff>50800</xdr:rowOff>
    </xdr:to>
    <xdr:sp>
      <xdr:nvSpPr>
        <xdr:cNvPr id="428144" name="AutoShape 4">
          <a:hlinkClick xmlns:r="http://schemas.openxmlformats.org/officeDocument/2006/relationships" r:id="rId1"/>
        </xdr:cNvPr>
        <xdr:cNvSpPr/>
      </xdr:nvSpPr>
      <xdr:spPr>
        <a:xfrm>
          <a:off x="10160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16</xdr:col>
          <xdr:colOff>57150</xdr:colOff>
          <xdr:row>0</xdr:row>
          <xdr:rowOff>69850</xdr:rowOff>
        </xdr:from>
        <xdr:to>
          <xdr:col>17</xdr:col>
          <xdr:colOff>628650</xdr:colOff>
          <xdr:row>0</xdr:row>
          <xdr:rowOff>375285</xdr:rowOff>
        </xdr:to>
        <xdr:sp macro="[0]!低值易耗品2_选项按钮12_Click">
          <xdr:nvSpPr>
            <xdr:cNvPr id="428044" name="Option Button 12" hidden="1">
              <a:extLst>
                <a:ext uri="{63B3BB69-23CF-44E3-9099-C40C66FF867C}">
                  <a14:compatExt spid="_x0000_s428044"/>
                </a:ext>
              </a:extLst>
            </xdr:cNvPr>
            <xdr:cNvSpPr/>
          </xdr:nvSpPr>
          <xdr:spPr>
            <a:xfrm>
              <a:off x="10293350" y="69850"/>
              <a:ext cx="1257300" cy="30543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26.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647700</xdr:colOff>
      <xdr:row>2</xdr:row>
      <xdr:rowOff>50800</xdr:rowOff>
    </xdr:to>
    <xdr:sp>
      <xdr:nvSpPr>
        <xdr:cNvPr id="429278" name="AutoShape 5">
          <a:hlinkClick xmlns:r="http://schemas.openxmlformats.org/officeDocument/2006/relationships" r:id="rId1"/>
        </xdr:cNvPr>
        <xdr:cNvSpPr/>
      </xdr:nvSpPr>
      <xdr:spPr>
        <a:xfrm>
          <a:off x="101600" y="95250"/>
          <a:ext cx="990600" cy="536575"/>
        </a:xfrm>
        <a:prstGeom prst="leftArrow">
          <a:avLst>
            <a:gd name="adj1" fmla="val 50000"/>
            <a:gd name="adj2" fmla="val 44666"/>
          </a:avLst>
        </a:prstGeom>
        <a:solidFill>
          <a:srgbClr val="993300">
            <a:alpha val="100000"/>
          </a:srgbClr>
        </a:solidFill>
        <a:ln w="9525">
          <a:noFill/>
        </a:ln>
      </xdr:spPr>
    </xdr:sp>
    <xdr:clientData/>
  </xdr:twoCellAnchor>
  <xdr:twoCellAnchor>
    <xdr:from>
      <xdr:col>0</xdr:col>
      <xdr:colOff>101600</xdr:colOff>
      <xdr:row>0</xdr:row>
      <xdr:rowOff>95250</xdr:rowOff>
    </xdr:from>
    <xdr:to>
      <xdr:col>1</xdr:col>
      <xdr:colOff>615950</xdr:colOff>
      <xdr:row>2</xdr:row>
      <xdr:rowOff>50800</xdr:rowOff>
    </xdr:to>
    <xdr:sp>
      <xdr:nvSpPr>
        <xdr:cNvPr id="429279" name="AutoShape 3">
          <a:hlinkClick xmlns:r="http://schemas.openxmlformats.org/officeDocument/2006/relationships" r:id="rId2"/>
        </xdr:cNvPr>
        <xdr:cNvSpPr/>
      </xdr:nvSpPr>
      <xdr:spPr>
        <a:xfrm>
          <a:off x="10160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13</xdr:col>
          <xdr:colOff>57150</xdr:colOff>
          <xdr:row>0</xdr:row>
          <xdr:rowOff>114300</xdr:rowOff>
        </xdr:from>
        <xdr:to>
          <xdr:col>15</xdr:col>
          <xdr:colOff>101600</xdr:colOff>
          <xdr:row>2</xdr:row>
          <xdr:rowOff>6350</xdr:rowOff>
        </xdr:to>
        <xdr:sp macro="[0]!选项按钮23_Click">
          <xdr:nvSpPr>
            <xdr:cNvPr id="429079" name="Option Button 23" hidden="1">
              <a:extLst>
                <a:ext uri="{63B3BB69-23CF-44E3-9099-C40C66FF867C}">
                  <a14:compatExt spid="_x0000_s429079"/>
                </a:ext>
              </a:extLst>
            </xdr:cNvPr>
            <xdr:cNvSpPr/>
          </xdr:nvSpPr>
          <xdr:spPr>
            <a:xfrm>
              <a:off x="9175750" y="114300"/>
              <a:ext cx="1543050" cy="47307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27.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730250</xdr:colOff>
      <xdr:row>2</xdr:row>
      <xdr:rowOff>50800</xdr:rowOff>
    </xdr:to>
    <xdr:sp>
      <xdr:nvSpPr>
        <xdr:cNvPr id="430193" name="AutoShape 3">
          <a:hlinkClick xmlns:r="http://schemas.openxmlformats.org/officeDocument/2006/relationships" r:id="rId1"/>
        </xdr:cNvPr>
        <xdr:cNvSpPr/>
      </xdr:nvSpPr>
      <xdr:spPr>
        <a:xfrm>
          <a:off x="10160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12</xdr:col>
          <xdr:colOff>348615</xdr:colOff>
          <xdr:row>0</xdr:row>
          <xdr:rowOff>50800</xdr:rowOff>
        </xdr:from>
        <xdr:to>
          <xdr:col>14</xdr:col>
          <xdr:colOff>495300</xdr:colOff>
          <xdr:row>1</xdr:row>
          <xdr:rowOff>95250</xdr:rowOff>
        </xdr:to>
        <xdr:sp macro="[0]!选项按钮14_Click">
          <xdr:nvSpPr>
            <xdr:cNvPr id="430094" name="Option Button 14" hidden="1">
              <a:extLst>
                <a:ext uri="{63B3BB69-23CF-44E3-9099-C40C66FF867C}">
                  <a14:compatExt spid="_x0000_s430094"/>
                </a:ext>
              </a:extLst>
            </xdr:cNvPr>
            <xdr:cNvSpPr/>
          </xdr:nvSpPr>
          <xdr:spPr>
            <a:xfrm>
              <a:off x="10311765" y="50800"/>
              <a:ext cx="1518285" cy="42545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28.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629285</xdr:colOff>
      <xdr:row>2</xdr:row>
      <xdr:rowOff>50800</xdr:rowOff>
    </xdr:to>
    <xdr:sp>
      <xdr:nvSpPr>
        <xdr:cNvPr id="431217" name="AutoShape 6">
          <a:hlinkClick xmlns:r="http://schemas.openxmlformats.org/officeDocument/2006/relationships" r:id="rId1"/>
        </xdr:cNvPr>
        <xdr:cNvSpPr/>
      </xdr:nvSpPr>
      <xdr:spPr>
        <a:xfrm>
          <a:off x="107950" y="95250"/>
          <a:ext cx="959485" cy="536575"/>
        </a:xfrm>
        <a:prstGeom prst="leftArrow">
          <a:avLst>
            <a:gd name="adj1" fmla="val 50000"/>
            <a:gd name="adj2" fmla="val 4441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9</xdr:col>
          <xdr:colOff>57150</xdr:colOff>
          <xdr:row>0</xdr:row>
          <xdr:rowOff>89535</xdr:rowOff>
        </xdr:from>
        <xdr:to>
          <xdr:col>11</xdr:col>
          <xdr:colOff>19050</xdr:colOff>
          <xdr:row>1</xdr:row>
          <xdr:rowOff>190500</xdr:rowOff>
        </xdr:to>
        <xdr:sp macro="[0]!一年到期非流动资产2_选项按钮14_Click">
          <xdr:nvSpPr>
            <xdr:cNvPr id="431118" name="Option Button 14" hidden="1">
              <a:extLst>
                <a:ext uri="{63B3BB69-23CF-44E3-9099-C40C66FF867C}">
                  <a14:compatExt spid="_x0000_s431118"/>
                </a:ext>
              </a:extLst>
            </xdr:cNvPr>
            <xdr:cNvSpPr/>
          </xdr:nvSpPr>
          <xdr:spPr>
            <a:xfrm>
              <a:off x="9963150" y="89535"/>
              <a:ext cx="1333500" cy="48196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29.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647065</xdr:colOff>
      <xdr:row>2</xdr:row>
      <xdr:rowOff>50800</xdr:rowOff>
    </xdr:to>
    <xdr:sp>
      <xdr:nvSpPr>
        <xdr:cNvPr id="432241" name="AutoShape 5">
          <a:hlinkClick xmlns:r="http://schemas.openxmlformats.org/officeDocument/2006/relationships" r:id="rId1"/>
        </xdr:cNvPr>
        <xdr:cNvSpPr/>
      </xdr:nvSpPr>
      <xdr:spPr>
        <a:xfrm>
          <a:off x="10795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10</xdr:col>
          <xdr:colOff>69850</xdr:colOff>
          <xdr:row>0</xdr:row>
          <xdr:rowOff>89535</xdr:rowOff>
        </xdr:from>
        <xdr:to>
          <xdr:col>11</xdr:col>
          <xdr:colOff>666750</xdr:colOff>
          <xdr:row>1</xdr:row>
          <xdr:rowOff>63500</xdr:rowOff>
        </xdr:to>
        <xdr:sp macro="[0]!其他流动资产2_选项按钮14_Click">
          <xdr:nvSpPr>
            <xdr:cNvPr id="432142" name="Option Button 14" hidden="1">
              <a:extLst>
                <a:ext uri="{63B3BB69-23CF-44E3-9099-C40C66FF867C}">
                  <a14:compatExt spid="_x0000_s432142"/>
                </a:ext>
              </a:extLst>
            </xdr:cNvPr>
            <xdr:cNvSpPr/>
          </xdr:nvSpPr>
          <xdr:spPr>
            <a:xfrm>
              <a:off x="10033000" y="89535"/>
              <a:ext cx="1282700" cy="35496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3.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729615</xdr:colOff>
      <xdr:row>2</xdr:row>
      <xdr:rowOff>50800</xdr:rowOff>
    </xdr:to>
    <xdr:sp>
      <xdr:nvSpPr>
        <xdr:cNvPr id="238820" name="AutoShape 8">
          <a:hlinkClick xmlns:r="http://schemas.openxmlformats.org/officeDocument/2006/relationships" r:id="rId1"/>
        </xdr:cNvPr>
        <xdr:cNvSpPr/>
      </xdr:nvSpPr>
      <xdr:spPr>
        <a:xfrm>
          <a:off x="10160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13</xdr:col>
          <xdr:colOff>203200</xdr:colOff>
          <xdr:row>0</xdr:row>
          <xdr:rowOff>89535</xdr:rowOff>
        </xdr:from>
        <xdr:to>
          <xdr:col>15</xdr:col>
          <xdr:colOff>260350</xdr:colOff>
          <xdr:row>1</xdr:row>
          <xdr:rowOff>133350</xdr:rowOff>
        </xdr:to>
        <xdr:sp macro="[0]!交易性基金_复选框126_Click">
          <xdr:nvSpPr>
            <xdr:cNvPr id="238718" name="Check Box 126" hidden="1">
              <a:extLst>
                <a:ext uri="{63B3BB69-23CF-44E3-9099-C40C66FF867C}">
                  <a14:compatExt spid="_x0000_s238718"/>
                </a:ext>
              </a:extLst>
            </xdr:cNvPr>
            <xdr:cNvSpPr/>
          </xdr:nvSpPr>
          <xdr:spPr>
            <a:xfrm>
              <a:off x="10172700" y="89535"/>
              <a:ext cx="1428750" cy="42481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30.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730250</xdr:colOff>
      <xdr:row>2</xdr:row>
      <xdr:rowOff>50800</xdr:rowOff>
    </xdr:to>
    <xdr:sp>
      <xdr:nvSpPr>
        <xdr:cNvPr id="434289" name="AutoShape 3">
          <a:hlinkClick xmlns:r="http://schemas.openxmlformats.org/officeDocument/2006/relationships" r:id="rId1"/>
        </xdr:cNvPr>
        <xdr:cNvSpPr/>
      </xdr:nvSpPr>
      <xdr:spPr>
        <a:xfrm>
          <a:off x="10160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12</xdr:col>
          <xdr:colOff>95250</xdr:colOff>
          <xdr:row>0</xdr:row>
          <xdr:rowOff>95250</xdr:rowOff>
        </xdr:from>
        <xdr:to>
          <xdr:col>14</xdr:col>
          <xdr:colOff>69850</xdr:colOff>
          <xdr:row>1</xdr:row>
          <xdr:rowOff>101600</xdr:rowOff>
        </xdr:to>
        <xdr:sp macro="[0]!债权投资2_选项按钮14_Click">
          <xdr:nvSpPr>
            <xdr:cNvPr id="434190" name="Option Button 14" hidden="1">
              <a:extLst>
                <a:ext uri="{63B3BB69-23CF-44E3-9099-C40C66FF867C}">
                  <a14:compatExt spid="_x0000_s434190"/>
                </a:ext>
              </a:extLst>
            </xdr:cNvPr>
            <xdr:cNvSpPr/>
          </xdr:nvSpPr>
          <xdr:spPr>
            <a:xfrm>
              <a:off x="10058400" y="95250"/>
              <a:ext cx="1346200" cy="38735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31.xml><?xml version="1.0" encoding="utf-8"?>
<xdr:wsDr xmlns:xdr="http://schemas.openxmlformats.org/drawingml/2006/spreadsheetDrawing" xmlns:r="http://schemas.openxmlformats.org/officeDocument/2006/relationships" xmlns:a="http://schemas.openxmlformats.org/drawingml/2006/main">
  <xdr:twoCellAnchor>
    <xdr:from>
      <xdr:col>0</xdr:col>
      <xdr:colOff>95250</xdr:colOff>
      <xdr:row>0</xdr:row>
      <xdr:rowOff>89535</xdr:rowOff>
    </xdr:from>
    <xdr:to>
      <xdr:col>1</xdr:col>
      <xdr:colOff>724535</xdr:colOff>
      <xdr:row>2</xdr:row>
      <xdr:rowOff>38100</xdr:rowOff>
    </xdr:to>
    <xdr:sp>
      <xdr:nvSpPr>
        <xdr:cNvPr id="435312" name="AutoShape 3">
          <a:hlinkClick xmlns:r="http://schemas.openxmlformats.org/officeDocument/2006/relationships" r:id="rId1"/>
        </xdr:cNvPr>
        <xdr:cNvSpPr/>
      </xdr:nvSpPr>
      <xdr:spPr>
        <a:xfrm>
          <a:off x="95250" y="89535"/>
          <a:ext cx="959485" cy="529590"/>
        </a:xfrm>
        <a:prstGeom prst="leftArrow">
          <a:avLst>
            <a:gd name="adj1" fmla="val 50000"/>
            <a:gd name="adj2" fmla="val 45000"/>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12</xdr:col>
          <xdr:colOff>127000</xdr:colOff>
          <xdr:row>0</xdr:row>
          <xdr:rowOff>69850</xdr:rowOff>
        </xdr:from>
        <xdr:to>
          <xdr:col>14</xdr:col>
          <xdr:colOff>139700</xdr:colOff>
          <xdr:row>1</xdr:row>
          <xdr:rowOff>88900</xdr:rowOff>
        </xdr:to>
        <xdr:sp macro="[0]!其他债权投资2_选项按钮13_Click">
          <xdr:nvSpPr>
            <xdr:cNvPr id="435213" name="Option Button 13" hidden="1">
              <a:extLst>
                <a:ext uri="{63B3BB69-23CF-44E3-9099-C40C66FF867C}">
                  <a14:compatExt spid="_x0000_s435213"/>
                </a:ext>
              </a:extLst>
            </xdr:cNvPr>
            <xdr:cNvSpPr/>
          </xdr:nvSpPr>
          <xdr:spPr>
            <a:xfrm>
              <a:off x="10090150" y="69850"/>
              <a:ext cx="1384300" cy="40005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32.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667385</xdr:colOff>
      <xdr:row>2</xdr:row>
      <xdr:rowOff>50800</xdr:rowOff>
    </xdr:to>
    <xdr:sp>
      <xdr:nvSpPr>
        <xdr:cNvPr id="436337" name="AutoShape 8">
          <a:hlinkClick xmlns:r="http://schemas.openxmlformats.org/officeDocument/2006/relationships" r:id="rId1"/>
        </xdr:cNvPr>
        <xdr:cNvSpPr/>
      </xdr:nvSpPr>
      <xdr:spPr>
        <a:xfrm>
          <a:off x="101600" y="95250"/>
          <a:ext cx="965835" cy="536575"/>
        </a:xfrm>
        <a:prstGeom prst="leftArrow">
          <a:avLst>
            <a:gd name="adj1" fmla="val 50000"/>
            <a:gd name="adj2" fmla="val 4497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9</xdr:col>
          <xdr:colOff>88900</xdr:colOff>
          <xdr:row>0</xdr:row>
          <xdr:rowOff>56515</xdr:rowOff>
        </xdr:from>
        <xdr:to>
          <xdr:col>11</xdr:col>
          <xdr:colOff>88900</xdr:colOff>
          <xdr:row>1</xdr:row>
          <xdr:rowOff>146050</xdr:rowOff>
        </xdr:to>
        <xdr:sp macro="[0]!长期应收款2_选项按钮1038_Click">
          <xdr:nvSpPr>
            <xdr:cNvPr id="436238" name="Option Button 1038" hidden="1">
              <a:extLst>
                <a:ext uri="{63B3BB69-23CF-44E3-9099-C40C66FF867C}">
                  <a14:compatExt spid="_x0000_s436238"/>
                </a:ext>
              </a:extLst>
            </xdr:cNvPr>
            <xdr:cNvSpPr/>
          </xdr:nvSpPr>
          <xdr:spPr>
            <a:xfrm>
              <a:off x="10045700" y="56515"/>
              <a:ext cx="1371600" cy="47053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33.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704850</xdr:colOff>
      <xdr:row>2</xdr:row>
      <xdr:rowOff>50800</xdr:rowOff>
    </xdr:to>
    <xdr:sp>
      <xdr:nvSpPr>
        <xdr:cNvPr id="437361" name="AutoShape 3">
          <a:hlinkClick xmlns:r="http://schemas.openxmlformats.org/officeDocument/2006/relationships" r:id="rId1"/>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11</xdr:col>
          <xdr:colOff>69850</xdr:colOff>
          <xdr:row>0</xdr:row>
          <xdr:rowOff>38735</xdr:rowOff>
        </xdr:from>
        <xdr:to>
          <xdr:col>12</xdr:col>
          <xdr:colOff>800100</xdr:colOff>
          <xdr:row>1</xdr:row>
          <xdr:rowOff>120015</xdr:rowOff>
        </xdr:to>
        <xdr:sp macro="[0]!长期股权投资2_选项按钮14_Click">
          <xdr:nvSpPr>
            <xdr:cNvPr id="437262" name="Option Button 14" hidden="1">
              <a:extLst>
                <a:ext uri="{63B3BB69-23CF-44E3-9099-C40C66FF867C}">
                  <a14:compatExt spid="_x0000_s437262"/>
                </a:ext>
              </a:extLst>
            </xdr:cNvPr>
            <xdr:cNvSpPr/>
          </xdr:nvSpPr>
          <xdr:spPr>
            <a:xfrm>
              <a:off x="10058400" y="38735"/>
              <a:ext cx="1416050" cy="46228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34.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635000</xdr:colOff>
      <xdr:row>2</xdr:row>
      <xdr:rowOff>50800</xdr:rowOff>
    </xdr:to>
    <xdr:sp>
      <xdr:nvSpPr>
        <xdr:cNvPr id="438389" name="AutoShape 9">
          <a:hlinkClick xmlns:r="http://schemas.openxmlformats.org/officeDocument/2006/relationships" r:id="rId1"/>
        </xdr:cNvPr>
        <xdr:cNvSpPr/>
      </xdr:nvSpPr>
      <xdr:spPr>
        <a:xfrm>
          <a:off x="10160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13</xdr:col>
          <xdr:colOff>114300</xdr:colOff>
          <xdr:row>0</xdr:row>
          <xdr:rowOff>56515</xdr:rowOff>
        </xdr:from>
        <xdr:to>
          <xdr:col>15</xdr:col>
          <xdr:colOff>57150</xdr:colOff>
          <xdr:row>1</xdr:row>
          <xdr:rowOff>76835</xdr:rowOff>
        </xdr:to>
        <xdr:sp macro="[0]!选项按钮18_Click">
          <xdr:nvSpPr>
            <xdr:cNvPr id="438290" name="Option Button 18" hidden="1">
              <a:extLst>
                <a:ext uri="{63B3BB69-23CF-44E3-9099-C40C66FF867C}">
                  <a14:compatExt spid="_x0000_s438290"/>
                </a:ext>
              </a:extLst>
            </xdr:cNvPr>
            <xdr:cNvSpPr/>
          </xdr:nvSpPr>
          <xdr:spPr>
            <a:xfrm>
              <a:off x="10598150" y="56515"/>
              <a:ext cx="1314450" cy="40132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35.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615950</xdr:colOff>
      <xdr:row>2</xdr:row>
      <xdr:rowOff>50800</xdr:rowOff>
    </xdr:to>
    <xdr:sp>
      <xdr:nvSpPr>
        <xdr:cNvPr id="440432" name="AutoShape 7">
          <a:hlinkClick xmlns:r="http://schemas.openxmlformats.org/officeDocument/2006/relationships" r:id="rId1"/>
        </xdr:cNvPr>
        <xdr:cNvSpPr/>
      </xdr:nvSpPr>
      <xdr:spPr>
        <a:xfrm>
          <a:off x="10160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13</xdr:col>
          <xdr:colOff>19050</xdr:colOff>
          <xdr:row>0</xdr:row>
          <xdr:rowOff>50800</xdr:rowOff>
        </xdr:from>
        <xdr:to>
          <xdr:col>14</xdr:col>
          <xdr:colOff>654050</xdr:colOff>
          <xdr:row>1</xdr:row>
          <xdr:rowOff>50800</xdr:rowOff>
        </xdr:to>
        <xdr:sp macro="[0]!其他非流动金融资产股票2_选项按钮13_Click">
          <xdr:nvSpPr>
            <xdr:cNvPr id="440333" name="Option Button 13" hidden="1">
              <a:extLst>
                <a:ext uri="{63B3BB69-23CF-44E3-9099-C40C66FF867C}">
                  <a14:compatExt spid="_x0000_s440333"/>
                </a:ext>
              </a:extLst>
            </xdr:cNvPr>
            <xdr:cNvSpPr/>
          </xdr:nvSpPr>
          <xdr:spPr>
            <a:xfrm>
              <a:off x="10007600" y="50800"/>
              <a:ext cx="1320800" cy="38100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36.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648335</xdr:colOff>
      <xdr:row>2</xdr:row>
      <xdr:rowOff>50800</xdr:rowOff>
    </xdr:to>
    <xdr:sp>
      <xdr:nvSpPr>
        <xdr:cNvPr id="441458" name="AutoShape 6">
          <a:hlinkClick xmlns:r="http://schemas.openxmlformats.org/officeDocument/2006/relationships" r:id="rId1"/>
        </xdr:cNvPr>
        <xdr:cNvSpPr/>
      </xdr:nvSpPr>
      <xdr:spPr>
        <a:xfrm>
          <a:off x="107950" y="95250"/>
          <a:ext cx="959485" cy="536575"/>
        </a:xfrm>
        <a:prstGeom prst="leftArrow">
          <a:avLst>
            <a:gd name="adj1" fmla="val 50000"/>
            <a:gd name="adj2" fmla="val 4441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12</xdr:col>
          <xdr:colOff>57150</xdr:colOff>
          <xdr:row>0</xdr:row>
          <xdr:rowOff>69850</xdr:rowOff>
        </xdr:from>
        <xdr:to>
          <xdr:col>14</xdr:col>
          <xdr:colOff>101600</xdr:colOff>
          <xdr:row>1</xdr:row>
          <xdr:rowOff>38100</xdr:rowOff>
        </xdr:to>
        <xdr:sp macro="[0]!选项按钮15_Click">
          <xdr:nvSpPr>
            <xdr:cNvPr id="441359" name="Option Button 15" hidden="1">
              <a:extLst>
                <a:ext uri="{63B3BB69-23CF-44E3-9099-C40C66FF867C}">
                  <a14:compatExt spid="_x0000_s441359"/>
                </a:ext>
              </a:extLst>
            </xdr:cNvPr>
            <xdr:cNvSpPr/>
          </xdr:nvSpPr>
          <xdr:spPr>
            <a:xfrm>
              <a:off x="10033000" y="69850"/>
              <a:ext cx="1416050" cy="34925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37.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729615</xdr:colOff>
      <xdr:row>2</xdr:row>
      <xdr:rowOff>50800</xdr:rowOff>
    </xdr:to>
    <xdr:sp>
      <xdr:nvSpPr>
        <xdr:cNvPr id="442484" name="AutoShape 8">
          <a:hlinkClick xmlns:r="http://schemas.openxmlformats.org/officeDocument/2006/relationships" r:id="rId1"/>
        </xdr:cNvPr>
        <xdr:cNvSpPr/>
      </xdr:nvSpPr>
      <xdr:spPr>
        <a:xfrm>
          <a:off x="10160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13</xdr:col>
          <xdr:colOff>19050</xdr:colOff>
          <xdr:row>0</xdr:row>
          <xdr:rowOff>76200</xdr:rowOff>
        </xdr:from>
        <xdr:to>
          <xdr:col>15</xdr:col>
          <xdr:colOff>323850</xdr:colOff>
          <xdr:row>1</xdr:row>
          <xdr:rowOff>190500</xdr:rowOff>
        </xdr:to>
        <xdr:sp macro="[0]!选项按钮17_Click">
          <xdr:nvSpPr>
            <xdr:cNvPr id="442385" name="Option Button 17" hidden="1">
              <a:extLst>
                <a:ext uri="{63B3BB69-23CF-44E3-9099-C40C66FF867C}">
                  <a14:compatExt spid="_x0000_s442385"/>
                </a:ext>
              </a:extLst>
            </xdr:cNvPr>
            <xdr:cNvSpPr/>
          </xdr:nvSpPr>
          <xdr:spPr>
            <a:xfrm>
              <a:off x="9988550" y="76200"/>
              <a:ext cx="1676400" cy="49530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38.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2</xdr:col>
      <xdr:colOff>95250</xdr:colOff>
      <xdr:row>2</xdr:row>
      <xdr:rowOff>50800</xdr:rowOff>
    </xdr:to>
    <xdr:sp>
      <xdr:nvSpPr>
        <xdr:cNvPr id="444528" name="AutoShape 9">
          <a:hlinkClick xmlns:r="http://schemas.openxmlformats.org/officeDocument/2006/relationships" r:id="rId1"/>
        </xdr:cNvPr>
        <xdr:cNvSpPr/>
      </xdr:nvSpPr>
      <xdr:spPr>
        <a:xfrm>
          <a:off x="101600" y="95250"/>
          <a:ext cx="857250" cy="536575"/>
        </a:xfrm>
        <a:prstGeom prst="leftArrow">
          <a:avLst>
            <a:gd name="adj1" fmla="val 50000"/>
            <a:gd name="adj2" fmla="val 39681"/>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18</xdr:col>
          <xdr:colOff>76200</xdr:colOff>
          <xdr:row>0</xdr:row>
          <xdr:rowOff>69850</xdr:rowOff>
        </xdr:from>
        <xdr:to>
          <xdr:col>20</xdr:col>
          <xdr:colOff>114300</xdr:colOff>
          <xdr:row>1</xdr:row>
          <xdr:rowOff>146050</xdr:rowOff>
        </xdr:to>
        <xdr:sp macro="[0]!选项按钮1037_Click">
          <xdr:nvSpPr>
            <xdr:cNvPr id="444429" name="Option Button 1037" hidden="1">
              <a:extLst>
                <a:ext uri="{63B3BB69-23CF-44E3-9099-C40C66FF867C}">
                  <a14:compatExt spid="_x0000_s444429"/>
                </a:ext>
              </a:extLst>
            </xdr:cNvPr>
            <xdr:cNvSpPr/>
          </xdr:nvSpPr>
          <xdr:spPr>
            <a:xfrm>
              <a:off x="10001250" y="69850"/>
              <a:ext cx="1409700" cy="45720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39.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2</xdr:col>
      <xdr:colOff>57150</xdr:colOff>
      <xdr:row>2</xdr:row>
      <xdr:rowOff>50800</xdr:rowOff>
    </xdr:to>
    <xdr:sp>
      <xdr:nvSpPr>
        <xdr:cNvPr id="445552" name="AutoShape 4">
          <a:hlinkClick xmlns:r="http://schemas.openxmlformats.org/officeDocument/2006/relationships" r:id="rId1"/>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15</xdr:col>
          <xdr:colOff>495300</xdr:colOff>
          <xdr:row>0</xdr:row>
          <xdr:rowOff>89535</xdr:rowOff>
        </xdr:from>
        <xdr:to>
          <xdr:col>18</xdr:col>
          <xdr:colOff>139700</xdr:colOff>
          <xdr:row>2</xdr:row>
          <xdr:rowOff>76835</xdr:rowOff>
        </xdr:to>
        <xdr:sp macro="[0]!投资性房地产房屋2_选项按钮13_Click">
          <xdr:nvSpPr>
            <xdr:cNvPr id="445453" name="Option Button 13" hidden="1">
              <a:extLst>
                <a:ext uri="{63B3BB69-23CF-44E3-9099-C40C66FF867C}">
                  <a14:compatExt spid="_x0000_s445453"/>
                </a:ext>
              </a:extLst>
            </xdr:cNvPr>
            <xdr:cNvSpPr/>
          </xdr:nvSpPr>
          <xdr:spPr>
            <a:xfrm>
              <a:off x="10471150" y="89535"/>
              <a:ext cx="1701800" cy="56832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4.xml><?xml version="1.0" encoding="utf-8"?>
<xdr:wsDr xmlns:xdr="http://schemas.openxmlformats.org/drawingml/2006/spreadsheetDrawing" xmlns:r="http://schemas.openxmlformats.org/officeDocument/2006/relationships" xmlns:a="http://schemas.openxmlformats.org/drawingml/2006/main">
  <xdr:twoCellAnchor>
    <xdr:from>
      <xdr:col>0</xdr:col>
      <xdr:colOff>95250</xdr:colOff>
      <xdr:row>0</xdr:row>
      <xdr:rowOff>89535</xdr:rowOff>
    </xdr:from>
    <xdr:to>
      <xdr:col>1</xdr:col>
      <xdr:colOff>723900</xdr:colOff>
      <xdr:row>2</xdr:row>
      <xdr:rowOff>38100</xdr:rowOff>
    </xdr:to>
    <xdr:sp>
      <xdr:nvSpPr>
        <xdr:cNvPr id="133479" name="AutoShape 8">
          <a:hlinkClick xmlns:r="http://schemas.openxmlformats.org/officeDocument/2006/relationships" r:id="rId1"/>
        </xdr:cNvPr>
        <xdr:cNvSpPr/>
      </xdr:nvSpPr>
      <xdr:spPr>
        <a:xfrm>
          <a:off x="95250" y="89535"/>
          <a:ext cx="958850" cy="529590"/>
        </a:xfrm>
        <a:prstGeom prst="leftArrow">
          <a:avLst>
            <a:gd name="adj1" fmla="val 50000"/>
            <a:gd name="adj2" fmla="val 44970"/>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13</xdr:col>
          <xdr:colOff>38100</xdr:colOff>
          <xdr:row>0</xdr:row>
          <xdr:rowOff>69850</xdr:rowOff>
        </xdr:from>
        <xdr:to>
          <xdr:col>15</xdr:col>
          <xdr:colOff>76200</xdr:colOff>
          <xdr:row>1</xdr:row>
          <xdr:rowOff>50800</xdr:rowOff>
        </xdr:to>
        <xdr:sp macro="[0]!复选框257_Click">
          <xdr:nvSpPr>
            <xdr:cNvPr id="133377" name="Check Box 257" hidden="1">
              <a:extLst>
                <a:ext uri="{63B3BB69-23CF-44E3-9099-C40C66FF867C}">
                  <a14:compatExt spid="_x0000_s133377"/>
                </a:ext>
              </a:extLst>
            </xdr:cNvPr>
            <xdr:cNvSpPr/>
          </xdr:nvSpPr>
          <xdr:spPr>
            <a:xfrm>
              <a:off x="10007600" y="69850"/>
              <a:ext cx="1409700" cy="36195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40.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2</xdr:col>
      <xdr:colOff>254635</xdr:colOff>
      <xdr:row>2</xdr:row>
      <xdr:rowOff>50800</xdr:rowOff>
    </xdr:to>
    <xdr:sp>
      <xdr:nvSpPr>
        <xdr:cNvPr id="446581" name="AutoShape 8">
          <a:hlinkClick xmlns:r="http://schemas.openxmlformats.org/officeDocument/2006/relationships" r:id="rId1"/>
        </xdr:cNvPr>
        <xdr:cNvSpPr/>
      </xdr:nvSpPr>
      <xdr:spPr>
        <a:xfrm>
          <a:off x="101600" y="95250"/>
          <a:ext cx="959485" cy="536575"/>
        </a:xfrm>
        <a:prstGeom prst="leftArrow">
          <a:avLst>
            <a:gd name="adj1" fmla="val 50000"/>
            <a:gd name="adj2" fmla="val 4441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17</xdr:col>
          <xdr:colOff>69850</xdr:colOff>
          <xdr:row>0</xdr:row>
          <xdr:rowOff>114300</xdr:rowOff>
        </xdr:from>
        <xdr:to>
          <xdr:col>18</xdr:col>
          <xdr:colOff>628650</xdr:colOff>
          <xdr:row>1</xdr:row>
          <xdr:rowOff>146050</xdr:rowOff>
        </xdr:to>
        <xdr:sp macro="[0]!投资性房地产土地2_选项按钮18_Click">
          <xdr:nvSpPr>
            <xdr:cNvPr id="446482" name="Option Button 18" hidden="1">
              <a:extLst>
                <a:ext uri="{63B3BB69-23CF-44E3-9099-C40C66FF867C}">
                  <a14:compatExt spid="_x0000_s446482"/>
                </a:ext>
              </a:extLst>
            </xdr:cNvPr>
            <xdr:cNvSpPr/>
          </xdr:nvSpPr>
          <xdr:spPr>
            <a:xfrm>
              <a:off x="9950450" y="114300"/>
              <a:ext cx="1244600" cy="41275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41.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2</xdr:col>
      <xdr:colOff>57150</xdr:colOff>
      <xdr:row>2</xdr:row>
      <xdr:rowOff>50800</xdr:rowOff>
    </xdr:to>
    <xdr:sp>
      <xdr:nvSpPr>
        <xdr:cNvPr id="447605" name="AutoShape 8">
          <a:hlinkClick xmlns:r="http://schemas.openxmlformats.org/officeDocument/2006/relationships" r:id="rId1"/>
        </xdr:cNvPr>
        <xdr:cNvSpPr/>
      </xdr:nvSpPr>
      <xdr:spPr>
        <a:xfrm>
          <a:off x="10160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17</xdr:col>
          <xdr:colOff>95250</xdr:colOff>
          <xdr:row>0</xdr:row>
          <xdr:rowOff>95250</xdr:rowOff>
        </xdr:from>
        <xdr:to>
          <xdr:col>18</xdr:col>
          <xdr:colOff>615950</xdr:colOff>
          <xdr:row>1</xdr:row>
          <xdr:rowOff>50800</xdr:rowOff>
        </xdr:to>
        <xdr:sp macro="[0]!投资性房地产土地2_选项按钮18_2_Click">
          <xdr:nvSpPr>
            <xdr:cNvPr id="447506" name="Option Button 18" hidden="1">
              <a:extLst>
                <a:ext uri="{63B3BB69-23CF-44E3-9099-C40C66FF867C}">
                  <a14:compatExt spid="_x0000_s447506"/>
                </a:ext>
              </a:extLst>
            </xdr:cNvPr>
            <xdr:cNvSpPr/>
          </xdr:nvSpPr>
          <xdr:spPr>
            <a:xfrm>
              <a:off x="10039350" y="95250"/>
              <a:ext cx="1206500" cy="33655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42.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2</xdr:col>
      <xdr:colOff>95250</xdr:colOff>
      <xdr:row>2</xdr:row>
      <xdr:rowOff>50800</xdr:rowOff>
    </xdr:to>
    <xdr:sp>
      <xdr:nvSpPr>
        <xdr:cNvPr id="449649" name="AutoShape 9">
          <a:hlinkClick xmlns:r="http://schemas.openxmlformats.org/officeDocument/2006/relationships" r:id="rId1"/>
        </xdr:cNvPr>
        <xdr:cNvSpPr/>
      </xdr:nvSpPr>
      <xdr:spPr>
        <a:xfrm>
          <a:off x="10795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23</xdr:col>
          <xdr:colOff>76200</xdr:colOff>
          <xdr:row>0</xdr:row>
          <xdr:rowOff>50800</xdr:rowOff>
        </xdr:from>
        <xdr:to>
          <xdr:col>26</xdr:col>
          <xdr:colOff>190500</xdr:colOff>
          <xdr:row>2</xdr:row>
          <xdr:rowOff>19050</xdr:rowOff>
        </xdr:to>
        <xdr:sp macro="[0]!房屋建筑物2_选项按钮1038_Click">
          <xdr:nvSpPr>
            <xdr:cNvPr id="449550" name="Option Button 1038" hidden="1">
              <a:extLst>
                <a:ext uri="{63B3BB69-23CF-44E3-9099-C40C66FF867C}">
                  <a14:compatExt spid="_x0000_s449550"/>
                </a:ext>
              </a:extLst>
            </xdr:cNvPr>
            <xdr:cNvSpPr/>
          </xdr:nvSpPr>
          <xdr:spPr>
            <a:xfrm>
              <a:off x="13392150" y="50800"/>
              <a:ext cx="2171700" cy="54927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43.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692785</xdr:colOff>
      <xdr:row>2</xdr:row>
      <xdr:rowOff>50800</xdr:rowOff>
    </xdr:to>
    <xdr:sp>
      <xdr:nvSpPr>
        <xdr:cNvPr id="450672" name="AutoShape 10">
          <a:hlinkClick xmlns:r="http://schemas.openxmlformats.org/officeDocument/2006/relationships" r:id="rId1"/>
        </xdr:cNvPr>
        <xdr:cNvSpPr/>
      </xdr:nvSpPr>
      <xdr:spPr>
        <a:xfrm>
          <a:off x="101600" y="95250"/>
          <a:ext cx="959485" cy="536575"/>
        </a:xfrm>
        <a:prstGeom prst="leftArrow">
          <a:avLst>
            <a:gd name="adj1" fmla="val 50000"/>
            <a:gd name="adj2" fmla="val 4441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17</xdr:col>
          <xdr:colOff>19050</xdr:colOff>
          <xdr:row>0</xdr:row>
          <xdr:rowOff>76200</xdr:rowOff>
        </xdr:from>
        <xdr:to>
          <xdr:col>19</xdr:col>
          <xdr:colOff>641350</xdr:colOff>
          <xdr:row>2</xdr:row>
          <xdr:rowOff>0</xdr:rowOff>
        </xdr:to>
        <xdr:sp macro="[0]!构筑物2_选项按钮13_Click">
          <xdr:nvSpPr>
            <xdr:cNvPr id="450573" name="Option Button 13" hidden="1">
              <a:extLst>
                <a:ext uri="{63B3BB69-23CF-44E3-9099-C40C66FF867C}">
                  <a14:compatExt spid="_x0000_s450573"/>
                </a:ext>
              </a:extLst>
            </xdr:cNvPr>
            <xdr:cNvSpPr/>
          </xdr:nvSpPr>
          <xdr:spPr>
            <a:xfrm>
              <a:off x="9950450" y="76200"/>
              <a:ext cx="1993900" cy="50482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44.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723900</xdr:colOff>
      <xdr:row>2</xdr:row>
      <xdr:rowOff>50800</xdr:rowOff>
    </xdr:to>
    <xdr:sp>
      <xdr:nvSpPr>
        <xdr:cNvPr id="451696" name="AutoShape 8">
          <a:hlinkClick xmlns:r="http://schemas.openxmlformats.org/officeDocument/2006/relationships" r:id="rId1"/>
        </xdr:cNvPr>
        <xdr:cNvSpPr/>
      </xdr:nvSpPr>
      <xdr:spPr>
        <a:xfrm>
          <a:off x="10795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16</xdr:col>
          <xdr:colOff>69850</xdr:colOff>
          <xdr:row>0</xdr:row>
          <xdr:rowOff>89535</xdr:rowOff>
        </xdr:from>
        <xdr:to>
          <xdr:col>18</xdr:col>
          <xdr:colOff>260350</xdr:colOff>
          <xdr:row>1</xdr:row>
          <xdr:rowOff>88900</xdr:rowOff>
        </xdr:to>
        <xdr:sp macro="[0]!管道沟槽2_选项按钮13_Click">
          <xdr:nvSpPr>
            <xdr:cNvPr id="451597" name="Option Button 13" hidden="1">
              <a:extLst>
                <a:ext uri="{63B3BB69-23CF-44E3-9099-C40C66FF867C}">
                  <a14:compatExt spid="_x0000_s451597"/>
                </a:ext>
              </a:extLst>
            </xdr:cNvPr>
            <xdr:cNvSpPr/>
          </xdr:nvSpPr>
          <xdr:spPr>
            <a:xfrm>
              <a:off x="9988550" y="89535"/>
              <a:ext cx="1562100" cy="38036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45.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2</xdr:col>
      <xdr:colOff>126365</xdr:colOff>
      <xdr:row>2</xdr:row>
      <xdr:rowOff>50800</xdr:rowOff>
    </xdr:to>
    <xdr:sp>
      <xdr:nvSpPr>
        <xdr:cNvPr id="452721" name="AutoShape 12">
          <a:hlinkClick xmlns:r="http://schemas.openxmlformats.org/officeDocument/2006/relationships" r:id="rId1"/>
        </xdr:cNvPr>
        <xdr:cNvSpPr/>
      </xdr:nvSpPr>
      <xdr:spPr>
        <a:xfrm>
          <a:off x="101600" y="95250"/>
          <a:ext cx="964565" cy="536575"/>
        </a:xfrm>
        <a:prstGeom prst="leftArrow">
          <a:avLst>
            <a:gd name="adj1" fmla="val 50000"/>
            <a:gd name="adj2" fmla="val 44649"/>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19</xdr:col>
          <xdr:colOff>44450</xdr:colOff>
          <xdr:row>0</xdr:row>
          <xdr:rowOff>56515</xdr:rowOff>
        </xdr:from>
        <xdr:to>
          <xdr:col>21</xdr:col>
          <xdr:colOff>57150</xdr:colOff>
          <xdr:row>1</xdr:row>
          <xdr:rowOff>76835</xdr:rowOff>
        </xdr:to>
        <xdr:sp macro="[0]!机器设备2_选项按钮14_Click">
          <xdr:nvSpPr>
            <xdr:cNvPr id="452622" name="Option Button 14" hidden="1">
              <a:extLst>
                <a:ext uri="{63B3BB69-23CF-44E3-9099-C40C66FF867C}">
                  <a14:compatExt spid="_x0000_s452622"/>
                </a:ext>
              </a:extLst>
            </xdr:cNvPr>
            <xdr:cNvSpPr/>
          </xdr:nvSpPr>
          <xdr:spPr>
            <a:xfrm>
              <a:off x="11404600" y="56515"/>
              <a:ext cx="1384300" cy="40132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46.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2</xdr:col>
      <xdr:colOff>133985</xdr:colOff>
      <xdr:row>2</xdr:row>
      <xdr:rowOff>50800</xdr:rowOff>
    </xdr:to>
    <xdr:sp>
      <xdr:nvSpPr>
        <xdr:cNvPr id="453745" name="AutoShape 14">
          <a:hlinkClick xmlns:r="http://schemas.openxmlformats.org/officeDocument/2006/relationships" r:id="rId1"/>
        </xdr:cNvPr>
        <xdr:cNvSpPr/>
      </xdr:nvSpPr>
      <xdr:spPr>
        <a:xfrm>
          <a:off x="101600" y="95250"/>
          <a:ext cx="965835" cy="536575"/>
        </a:xfrm>
        <a:prstGeom prst="leftArrow">
          <a:avLst>
            <a:gd name="adj1" fmla="val 50000"/>
            <a:gd name="adj2" fmla="val 4497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38735</xdr:rowOff>
        </xdr:from>
        <xdr:to>
          <xdr:col>21</xdr:col>
          <xdr:colOff>82550</xdr:colOff>
          <xdr:row>1</xdr:row>
          <xdr:rowOff>114300</xdr:rowOff>
        </xdr:to>
        <xdr:sp macro="[0]!车辆2_选项按钮14_Click">
          <xdr:nvSpPr>
            <xdr:cNvPr id="453646" name="Option Button 14" hidden="1">
              <a:extLst>
                <a:ext uri="{63B3BB69-23CF-44E3-9099-C40C66FF867C}">
                  <a14:compatExt spid="_x0000_s453646"/>
                </a:ext>
              </a:extLst>
            </xdr:cNvPr>
            <xdr:cNvSpPr/>
          </xdr:nvSpPr>
          <xdr:spPr>
            <a:xfrm>
              <a:off x="11328400" y="38735"/>
              <a:ext cx="1346200" cy="45656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47.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2</xdr:col>
      <xdr:colOff>247650</xdr:colOff>
      <xdr:row>2</xdr:row>
      <xdr:rowOff>50800</xdr:rowOff>
    </xdr:to>
    <xdr:sp>
      <xdr:nvSpPr>
        <xdr:cNvPr id="454769" name="AutoShape 13">
          <a:hlinkClick xmlns:r="http://schemas.openxmlformats.org/officeDocument/2006/relationships" r:id="rId1"/>
        </xdr:cNvPr>
        <xdr:cNvSpPr/>
      </xdr:nvSpPr>
      <xdr:spPr>
        <a:xfrm>
          <a:off x="101600" y="95250"/>
          <a:ext cx="927100" cy="536575"/>
        </a:xfrm>
        <a:prstGeom prst="leftArrow">
          <a:avLst>
            <a:gd name="adj1" fmla="val 50000"/>
            <a:gd name="adj2" fmla="val 4291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19</xdr:col>
          <xdr:colOff>38100</xdr:colOff>
          <xdr:row>0</xdr:row>
          <xdr:rowOff>50800</xdr:rowOff>
        </xdr:from>
        <xdr:to>
          <xdr:col>21</xdr:col>
          <xdr:colOff>69850</xdr:colOff>
          <xdr:row>1</xdr:row>
          <xdr:rowOff>133350</xdr:rowOff>
        </xdr:to>
        <xdr:sp macro="[0]!电子设备2_选项按钮1038_Click">
          <xdr:nvSpPr>
            <xdr:cNvPr id="454670" name="Option Button 1038" hidden="1">
              <a:extLst>
                <a:ext uri="{63B3BB69-23CF-44E3-9099-C40C66FF867C}">
                  <a14:compatExt spid="_x0000_s454670"/>
                </a:ext>
              </a:extLst>
            </xdr:cNvPr>
            <xdr:cNvSpPr/>
          </xdr:nvSpPr>
          <xdr:spPr>
            <a:xfrm>
              <a:off x="11341100" y="50800"/>
              <a:ext cx="1403350" cy="46355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48.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2</xdr:col>
      <xdr:colOff>247015</xdr:colOff>
      <xdr:row>2</xdr:row>
      <xdr:rowOff>50800</xdr:rowOff>
    </xdr:to>
    <xdr:sp>
      <xdr:nvSpPr>
        <xdr:cNvPr id="455792" name="AutoShape 8">
          <a:hlinkClick xmlns:r="http://schemas.openxmlformats.org/officeDocument/2006/relationships" r:id="rId1"/>
        </xdr:cNvPr>
        <xdr:cNvSpPr/>
      </xdr:nvSpPr>
      <xdr:spPr>
        <a:xfrm>
          <a:off x="10160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16</xdr:col>
          <xdr:colOff>76200</xdr:colOff>
          <xdr:row>0</xdr:row>
          <xdr:rowOff>56515</xdr:rowOff>
        </xdr:from>
        <xdr:to>
          <xdr:col>18</xdr:col>
          <xdr:colOff>514350</xdr:colOff>
          <xdr:row>1</xdr:row>
          <xdr:rowOff>170815</xdr:rowOff>
        </xdr:to>
        <xdr:sp macro="[0]!土地2_选项按钮13_Click">
          <xdr:nvSpPr>
            <xdr:cNvPr id="455693" name="Option Button 13" hidden="1">
              <a:extLst>
                <a:ext uri="{63B3BB69-23CF-44E3-9099-C40C66FF867C}">
                  <a14:compatExt spid="_x0000_s455693"/>
                </a:ext>
              </a:extLst>
            </xdr:cNvPr>
            <xdr:cNvSpPr/>
          </xdr:nvSpPr>
          <xdr:spPr>
            <a:xfrm>
              <a:off x="10039350" y="56515"/>
              <a:ext cx="1809750" cy="49530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49.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648335</xdr:colOff>
      <xdr:row>2</xdr:row>
      <xdr:rowOff>50800</xdr:rowOff>
    </xdr:to>
    <xdr:sp>
      <xdr:nvSpPr>
        <xdr:cNvPr id="456820" name="AutoShape 6">
          <a:hlinkClick xmlns:r="http://schemas.openxmlformats.org/officeDocument/2006/relationships" r:id="rId1"/>
        </xdr:cNvPr>
        <xdr:cNvSpPr/>
      </xdr:nvSpPr>
      <xdr:spPr>
        <a:xfrm>
          <a:off x="107950" y="95250"/>
          <a:ext cx="959485" cy="536575"/>
        </a:xfrm>
        <a:prstGeom prst="leftArrow">
          <a:avLst>
            <a:gd name="adj1" fmla="val 50000"/>
            <a:gd name="adj2" fmla="val 4441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8</xdr:col>
          <xdr:colOff>101600</xdr:colOff>
          <xdr:row>0</xdr:row>
          <xdr:rowOff>89535</xdr:rowOff>
        </xdr:from>
        <xdr:to>
          <xdr:col>10</xdr:col>
          <xdr:colOff>152400</xdr:colOff>
          <xdr:row>1</xdr:row>
          <xdr:rowOff>133350</xdr:rowOff>
        </xdr:to>
        <xdr:sp macro="[0]!固定资产清理2_选项按钮17_Click">
          <xdr:nvSpPr>
            <xdr:cNvPr id="456721" name="Option Button 17" hidden="1">
              <a:extLst>
                <a:ext uri="{63B3BB69-23CF-44E3-9099-C40C66FF867C}">
                  <a14:compatExt spid="_x0000_s456721"/>
                </a:ext>
              </a:extLst>
            </xdr:cNvPr>
            <xdr:cNvSpPr/>
          </xdr:nvSpPr>
          <xdr:spPr>
            <a:xfrm>
              <a:off x="10083800" y="89535"/>
              <a:ext cx="1422400" cy="42481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5.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666750</xdr:colOff>
      <xdr:row>2</xdr:row>
      <xdr:rowOff>50800</xdr:rowOff>
    </xdr:to>
    <xdr:sp>
      <xdr:nvSpPr>
        <xdr:cNvPr id="94786" name="AutoShape 3">
          <a:hlinkClick xmlns:r="http://schemas.openxmlformats.org/officeDocument/2006/relationships" r:id="rId1"/>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12</xdr:col>
          <xdr:colOff>139700</xdr:colOff>
          <xdr:row>0</xdr:row>
          <xdr:rowOff>76200</xdr:rowOff>
        </xdr:from>
        <xdr:to>
          <xdr:col>13</xdr:col>
          <xdr:colOff>641350</xdr:colOff>
          <xdr:row>1</xdr:row>
          <xdr:rowOff>6350</xdr:rowOff>
        </xdr:to>
        <xdr:sp macro="[0]!复选框476_Click">
          <xdr:nvSpPr>
            <xdr:cNvPr id="94684" name="Check Box 476" hidden="1">
              <a:extLst>
                <a:ext uri="{63B3BB69-23CF-44E3-9099-C40C66FF867C}">
                  <a14:compatExt spid="_x0000_s94684"/>
                </a:ext>
              </a:extLst>
            </xdr:cNvPr>
            <xdr:cNvSpPr/>
          </xdr:nvSpPr>
          <xdr:spPr>
            <a:xfrm>
              <a:off x="9759950" y="76200"/>
              <a:ext cx="1187450" cy="31115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50.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654685</xdr:colOff>
      <xdr:row>2</xdr:row>
      <xdr:rowOff>50800</xdr:rowOff>
    </xdr:to>
    <xdr:sp>
      <xdr:nvSpPr>
        <xdr:cNvPr id="458867" name="AutoShape 8">
          <a:hlinkClick xmlns:r="http://schemas.openxmlformats.org/officeDocument/2006/relationships" r:id="rId1"/>
        </xdr:cNvPr>
        <xdr:cNvSpPr/>
      </xdr:nvSpPr>
      <xdr:spPr>
        <a:xfrm>
          <a:off x="101600" y="95250"/>
          <a:ext cx="959485" cy="536575"/>
        </a:xfrm>
        <a:prstGeom prst="leftArrow">
          <a:avLst>
            <a:gd name="adj1" fmla="val 50000"/>
            <a:gd name="adj2" fmla="val 4441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13</xdr:col>
          <xdr:colOff>57150</xdr:colOff>
          <xdr:row>0</xdr:row>
          <xdr:rowOff>100965</xdr:rowOff>
        </xdr:from>
        <xdr:to>
          <xdr:col>14</xdr:col>
          <xdr:colOff>628650</xdr:colOff>
          <xdr:row>1</xdr:row>
          <xdr:rowOff>31750</xdr:rowOff>
        </xdr:to>
        <xdr:sp macro="[0]!选项按钮16_Click">
          <xdr:nvSpPr>
            <xdr:cNvPr id="458768" name="Option Button 16" hidden="1">
              <a:extLst>
                <a:ext uri="{63B3BB69-23CF-44E3-9099-C40C66FF867C}">
                  <a14:compatExt spid="_x0000_s458768"/>
                </a:ext>
              </a:extLst>
            </xdr:cNvPr>
            <xdr:cNvSpPr/>
          </xdr:nvSpPr>
          <xdr:spPr>
            <a:xfrm>
              <a:off x="10039350" y="100965"/>
              <a:ext cx="1257300" cy="31178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51.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698500</xdr:colOff>
      <xdr:row>2</xdr:row>
      <xdr:rowOff>50800</xdr:rowOff>
    </xdr:to>
    <xdr:sp>
      <xdr:nvSpPr>
        <xdr:cNvPr id="459888" name="AutoShape 5">
          <a:hlinkClick xmlns:r="http://schemas.openxmlformats.org/officeDocument/2006/relationships" r:id="rId1"/>
        </xdr:cNvPr>
        <xdr:cNvSpPr/>
      </xdr:nvSpPr>
      <xdr:spPr>
        <a:xfrm>
          <a:off x="101600" y="95250"/>
          <a:ext cx="952500" cy="536575"/>
        </a:xfrm>
        <a:prstGeom prst="leftArrow">
          <a:avLst>
            <a:gd name="adj1" fmla="val 50000"/>
            <a:gd name="adj2" fmla="val 44091"/>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18</xdr:col>
          <xdr:colOff>101600</xdr:colOff>
          <xdr:row>0</xdr:row>
          <xdr:rowOff>100965</xdr:rowOff>
        </xdr:from>
        <xdr:to>
          <xdr:col>20</xdr:col>
          <xdr:colOff>133350</xdr:colOff>
          <xdr:row>1</xdr:row>
          <xdr:rowOff>170815</xdr:rowOff>
        </xdr:to>
        <xdr:sp macro="[0]!在建设备2_选项按钮13_Click">
          <xdr:nvSpPr>
            <xdr:cNvPr id="459789" name="Option Button 13" hidden="1">
              <a:extLst>
                <a:ext uri="{63B3BB69-23CF-44E3-9099-C40C66FF867C}">
                  <a14:compatExt spid="_x0000_s459789"/>
                </a:ext>
              </a:extLst>
            </xdr:cNvPr>
            <xdr:cNvSpPr/>
          </xdr:nvSpPr>
          <xdr:spPr>
            <a:xfrm>
              <a:off x="9988550" y="100965"/>
              <a:ext cx="1403350" cy="45085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52.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762635</xdr:colOff>
      <xdr:row>2</xdr:row>
      <xdr:rowOff>50800</xdr:rowOff>
    </xdr:to>
    <xdr:sp>
      <xdr:nvSpPr>
        <xdr:cNvPr id="460913" name="AutoShape 4">
          <a:hlinkClick xmlns:r="http://schemas.openxmlformats.org/officeDocument/2006/relationships" r:id="rId1"/>
        </xdr:cNvPr>
        <xdr:cNvSpPr/>
      </xdr:nvSpPr>
      <xdr:spPr>
        <a:xfrm>
          <a:off x="107950" y="95250"/>
          <a:ext cx="959485" cy="536575"/>
        </a:xfrm>
        <a:prstGeom prst="leftArrow">
          <a:avLst>
            <a:gd name="adj1" fmla="val 50000"/>
            <a:gd name="adj2" fmla="val 4441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13</xdr:col>
          <xdr:colOff>19050</xdr:colOff>
          <xdr:row>0</xdr:row>
          <xdr:rowOff>50800</xdr:rowOff>
        </xdr:from>
        <xdr:to>
          <xdr:col>15</xdr:col>
          <xdr:colOff>311150</xdr:colOff>
          <xdr:row>1</xdr:row>
          <xdr:rowOff>184150</xdr:rowOff>
        </xdr:to>
        <xdr:sp macro="[0]!在建工程物资2_选项按钮14_Click">
          <xdr:nvSpPr>
            <xdr:cNvPr id="460814" name="Option Button 14" hidden="1">
              <a:extLst>
                <a:ext uri="{63B3BB69-23CF-44E3-9099-C40C66FF867C}">
                  <a14:compatExt spid="_x0000_s460814"/>
                </a:ext>
              </a:extLst>
            </xdr:cNvPr>
            <xdr:cNvSpPr/>
          </xdr:nvSpPr>
          <xdr:spPr>
            <a:xfrm>
              <a:off x="9918700" y="50800"/>
              <a:ext cx="1663700" cy="51435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53.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729615</xdr:colOff>
      <xdr:row>2</xdr:row>
      <xdr:rowOff>50800</xdr:rowOff>
    </xdr:to>
    <xdr:sp>
      <xdr:nvSpPr>
        <xdr:cNvPr id="461937" name="AutoShape 11">
          <a:hlinkClick xmlns:r="http://schemas.openxmlformats.org/officeDocument/2006/relationships" r:id="rId1"/>
        </xdr:cNvPr>
        <xdr:cNvSpPr/>
      </xdr:nvSpPr>
      <xdr:spPr>
        <a:xfrm>
          <a:off x="10160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14</xdr:col>
          <xdr:colOff>44450</xdr:colOff>
          <xdr:row>0</xdr:row>
          <xdr:rowOff>69850</xdr:rowOff>
        </xdr:from>
        <xdr:to>
          <xdr:col>16</xdr:col>
          <xdr:colOff>381000</xdr:colOff>
          <xdr:row>1</xdr:row>
          <xdr:rowOff>184150</xdr:rowOff>
        </xdr:to>
        <xdr:sp macro="[0]!生产性生物资产2_选项按钮14_Click">
          <xdr:nvSpPr>
            <xdr:cNvPr id="461838" name="Option Button 14" hidden="1">
              <a:extLst>
                <a:ext uri="{63B3BB69-23CF-44E3-9099-C40C66FF867C}">
                  <a14:compatExt spid="_x0000_s461838"/>
                </a:ext>
              </a:extLst>
            </xdr:cNvPr>
            <xdr:cNvSpPr/>
          </xdr:nvSpPr>
          <xdr:spPr>
            <a:xfrm>
              <a:off x="9994900" y="69850"/>
              <a:ext cx="1708150" cy="49530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54.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2</xdr:col>
      <xdr:colOff>0</xdr:colOff>
      <xdr:row>2</xdr:row>
      <xdr:rowOff>50800</xdr:rowOff>
    </xdr:to>
    <xdr:sp>
      <xdr:nvSpPr>
        <xdr:cNvPr id="462961" name="AutoShape 4">
          <a:hlinkClick xmlns:r="http://schemas.openxmlformats.org/officeDocument/2006/relationships" r:id="rId1"/>
        </xdr:cNvPr>
        <xdr:cNvSpPr/>
      </xdr:nvSpPr>
      <xdr:spPr>
        <a:xfrm>
          <a:off x="107950" y="95250"/>
          <a:ext cx="844550" cy="536575"/>
        </a:xfrm>
        <a:prstGeom prst="leftArrow">
          <a:avLst>
            <a:gd name="adj1" fmla="val 50000"/>
            <a:gd name="adj2" fmla="val 3909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15</xdr:col>
          <xdr:colOff>304800</xdr:colOff>
          <xdr:row>0</xdr:row>
          <xdr:rowOff>50800</xdr:rowOff>
        </xdr:from>
        <xdr:to>
          <xdr:col>17</xdr:col>
          <xdr:colOff>412750</xdr:colOff>
          <xdr:row>1</xdr:row>
          <xdr:rowOff>101600</xdr:rowOff>
        </xdr:to>
        <xdr:sp macro="[0]!油气资产2_选项按钮14_Click">
          <xdr:nvSpPr>
            <xdr:cNvPr id="462862" name="Option Button 14" hidden="1">
              <a:extLst>
                <a:ext uri="{63B3BB69-23CF-44E3-9099-C40C66FF867C}">
                  <a14:compatExt spid="_x0000_s462862"/>
                </a:ext>
              </a:extLst>
            </xdr:cNvPr>
            <xdr:cNvSpPr/>
          </xdr:nvSpPr>
          <xdr:spPr>
            <a:xfrm>
              <a:off x="10261600" y="50800"/>
              <a:ext cx="1479550" cy="43180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55.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2</xdr:col>
      <xdr:colOff>126365</xdr:colOff>
      <xdr:row>2</xdr:row>
      <xdr:rowOff>50800</xdr:rowOff>
    </xdr:to>
    <xdr:sp>
      <xdr:nvSpPr>
        <xdr:cNvPr id="463985" name="AutoShape 12">
          <a:hlinkClick xmlns:r="http://schemas.openxmlformats.org/officeDocument/2006/relationships" r:id="rId1"/>
        </xdr:cNvPr>
        <xdr:cNvSpPr/>
      </xdr:nvSpPr>
      <xdr:spPr>
        <a:xfrm>
          <a:off x="101600" y="95250"/>
          <a:ext cx="964565" cy="536575"/>
        </a:xfrm>
        <a:prstGeom prst="leftArrow">
          <a:avLst>
            <a:gd name="adj1" fmla="val 50000"/>
            <a:gd name="adj2" fmla="val 44649"/>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19</xdr:col>
          <xdr:colOff>88900</xdr:colOff>
          <xdr:row>0</xdr:row>
          <xdr:rowOff>100965</xdr:rowOff>
        </xdr:from>
        <xdr:to>
          <xdr:col>21</xdr:col>
          <xdr:colOff>260350</xdr:colOff>
          <xdr:row>1</xdr:row>
          <xdr:rowOff>146050</xdr:rowOff>
        </xdr:to>
        <xdr:sp macro="[0]!使用权资产2_选项按钮14_Click">
          <xdr:nvSpPr>
            <xdr:cNvPr id="463886" name="Option Button 14" hidden="1">
              <a:extLst>
                <a:ext uri="{63B3BB69-23CF-44E3-9099-C40C66FF867C}">
                  <a14:compatExt spid="_x0000_s463886"/>
                </a:ext>
              </a:extLst>
            </xdr:cNvPr>
            <xdr:cNvSpPr/>
          </xdr:nvSpPr>
          <xdr:spPr>
            <a:xfrm>
              <a:off x="11449050" y="100965"/>
              <a:ext cx="1543050" cy="42608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56.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2</xdr:col>
      <xdr:colOff>196850</xdr:colOff>
      <xdr:row>2</xdr:row>
      <xdr:rowOff>50800</xdr:rowOff>
    </xdr:to>
    <xdr:sp>
      <xdr:nvSpPr>
        <xdr:cNvPr id="466037" name="AutoShape 8">
          <a:hlinkClick xmlns:r="http://schemas.openxmlformats.org/officeDocument/2006/relationships" r:id="rId1"/>
        </xdr:cNvPr>
        <xdr:cNvSpPr/>
      </xdr:nvSpPr>
      <xdr:spPr>
        <a:xfrm>
          <a:off x="107950" y="95250"/>
          <a:ext cx="952500" cy="536575"/>
        </a:xfrm>
        <a:prstGeom prst="leftArrow">
          <a:avLst>
            <a:gd name="adj1" fmla="val 50000"/>
            <a:gd name="adj2" fmla="val 44091"/>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16</xdr:col>
          <xdr:colOff>88900</xdr:colOff>
          <xdr:row>0</xdr:row>
          <xdr:rowOff>76200</xdr:rowOff>
        </xdr:from>
        <xdr:to>
          <xdr:col>18</xdr:col>
          <xdr:colOff>69850</xdr:colOff>
          <xdr:row>1</xdr:row>
          <xdr:rowOff>120015</xdr:rowOff>
        </xdr:to>
        <xdr:sp macro="[0]!选项按钮1042_Click">
          <xdr:nvSpPr>
            <xdr:cNvPr id="465938" name="Option Button 1042" hidden="1">
              <a:extLst>
                <a:ext uri="{63B3BB69-23CF-44E3-9099-C40C66FF867C}">
                  <a14:compatExt spid="_x0000_s465938"/>
                </a:ext>
              </a:extLst>
            </xdr:cNvPr>
            <xdr:cNvSpPr/>
          </xdr:nvSpPr>
          <xdr:spPr>
            <a:xfrm>
              <a:off x="9994900" y="76200"/>
              <a:ext cx="1352550" cy="42481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57.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762000</xdr:colOff>
      <xdr:row>2</xdr:row>
      <xdr:rowOff>50800</xdr:rowOff>
    </xdr:to>
    <xdr:sp>
      <xdr:nvSpPr>
        <xdr:cNvPr id="467059" name="AutoShape 8">
          <a:hlinkClick xmlns:r="http://schemas.openxmlformats.org/officeDocument/2006/relationships" r:id="rId1"/>
        </xdr:cNvPr>
        <xdr:cNvSpPr/>
      </xdr:nvSpPr>
      <xdr:spPr>
        <a:xfrm>
          <a:off x="10795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14</xdr:col>
          <xdr:colOff>101600</xdr:colOff>
          <xdr:row>0</xdr:row>
          <xdr:rowOff>76200</xdr:rowOff>
        </xdr:from>
        <xdr:to>
          <xdr:col>16</xdr:col>
          <xdr:colOff>101600</xdr:colOff>
          <xdr:row>1</xdr:row>
          <xdr:rowOff>146050</xdr:rowOff>
        </xdr:to>
        <xdr:sp macro="[0]!无形矿业权2_选项按钮16_Click">
          <xdr:nvSpPr>
            <xdr:cNvPr id="466960" name="Option Button 16" hidden="1">
              <a:extLst>
                <a:ext uri="{63B3BB69-23CF-44E3-9099-C40C66FF867C}">
                  <a14:compatExt spid="_x0000_s466960"/>
                </a:ext>
              </a:extLst>
            </xdr:cNvPr>
            <xdr:cNvSpPr/>
          </xdr:nvSpPr>
          <xdr:spPr>
            <a:xfrm>
              <a:off x="10007600" y="76200"/>
              <a:ext cx="1371600" cy="45085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58.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629285</xdr:colOff>
      <xdr:row>2</xdr:row>
      <xdr:rowOff>50800</xdr:rowOff>
    </xdr:to>
    <xdr:sp>
      <xdr:nvSpPr>
        <xdr:cNvPr id="468080" name="AutoShape 6">
          <a:hlinkClick xmlns:r="http://schemas.openxmlformats.org/officeDocument/2006/relationships" r:id="rId1"/>
        </xdr:cNvPr>
        <xdr:cNvSpPr/>
      </xdr:nvSpPr>
      <xdr:spPr>
        <a:xfrm>
          <a:off x="107950" y="95250"/>
          <a:ext cx="959485" cy="536575"/>
        </a:xfrm>
        <a:prstGeom prst="leftArrow">
          <a:avLst>
            <a:gd name="adj1" fmla="val 50000"/>
            <a:gd name="adj2" fmla="val 4441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11</xdr:col>
          <xdr:colOff>76200</xdr:colOff>
          <xdr:row>0</xdr:row>
          <xdr:rowOff>120650</xdr:rowOff>
        </xdr:from>
        <xdr:to>
          <xdr:col>13</xdr:col>
          <xdr:colOff>57150</xdr:colOff>
          <xdr:row>2</xdr:row>
          <xdr:rowOff>6350</xdr:rowOff>
        </xdr:to>
        <xdr:sp macro="[0]!无形其他2_选项按钮13_Click">
          <xdr:nvSpPr>
            <xdr:cNvPr id="467981" name="Option Button 13" hidden="1">
              <a:extLst>
                <a:ext uri="{63B3BB69-23CF-44E3-9099-C40C66FF867C}">
                  <a14:compatExt spid="_x0000_s467981"/>
                </a:ext>
              </a:extLst>
            </xdr:cNvPr>
            <xdr:cNvSpPr/>
          </xdr:nvSpPr>
          <xdr:spPr>
            <a:xfrm>
              <a:off x="10007600" y="120650"/>
              <a:ext cx="1352550" cy="46672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59.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539115</xdr:colOff>
      <xdr:row>2</xdr:row>
      <xdr:rowOff>50800</xdr:rowOff>
    </xdr:to>
    <xdr:sp>
      <xdr:nvSpPr>
        <xdr:cNvPr id="469105" name="AutoShape 5">
          <a:hlinkClick xmlns:r="http://schemas.openxmlformats.org/officeDocument/2006/relationships" r:id="rId1"/>
        </xdr:cNvPr>
        <xdr:cNvSpPr/>
      </xdr:nvSpPr>
      <xdr:spPr>
        <a:xfrm>
          <a:off x="107950" y="95250"/>
          <a:ext cx="945515" cy="536575"/>
        </a:xfrm>
        <a:prstGeom prst="leftArrow">
          <a:avLst>
            <a:gd name="adj1" fmla="val 50000"/>
            <a:gd name="adj2" fmla="val 43767"/>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8</xdr:col>
          <xdr:colOff>69850</xdr:colOff>
          <xdr:row>0</xdr:row>
          <xdr:rowOff>133985</xdr:rowOff>
        </xdr:from>
        <xdr:to>
          <xdr:col>10</xdr:col>
          <xdr:colOff>139700</xdr:colOff>
          <xdr:row>2</xdr:row>
          <xdr:rowOff>50800</xdr:rowOff>
        </xdr:to>
        <xdr:sp macro="[0]!开发支出2_选项按钮14_Click">
          <xdr:nvSpPr>
            <xdr:cNvPr id="469006" name="Option Button 14" hidden="1">
              <a:extLst>
                <a:ext uri="{63B3BB69-23CF-44E3-9099-C40C66FF867C}">
                  <a14:compatExt spid="_x0000_s469006"/>
                </a:ext>
              </a:extLst>
            </xdr:cNvPr>
            <xdr:cNvSpPr/>
          </xdr:nvSpPr>
          <xdr:spPr>
            <a:xfrm>
              <a:off x="10007600" y="133985"/>
              <a:ext cx="1441450" cy="49784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6.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666750</xdr:colOff>
      <xdr:row>2</xdr:row>
      <xdr:rowOff>50800</xdr:rowOff>
    </xdr:to>
    <xdr:sp>
      <xdr:nvSpPr>
        <xdr:cNvPr id="5711" name="AutoShape 15">
          <a:hlinkClick xmlns:r="http://schemas.openxmlformats.org/officeDocument/2006/relationships" r:id="rId1"/>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19</xdr:col>
          <xdr:colOff>101600</xdr:colOff>
          <xdr:row>0</xdr:row>
          <xdr:rowOff>100965</xdr:rowOff>
        </xdr:from>
        <xdr:to>
          <xdr:col>21</xdr:col>
          <xdr:colOff>5715</xdr:colOff>
          <xdr:row>1</xdr:row>
          <xdr:rowOff>120015</xdr:rowOff>
        </xdr:to>
        <xdr:sp macro="[0]!复选框489_Click">
          <xdr:nvSpPr>
            <xdr:cNvPr id="5609" name="Check Box 489" hidden="1">
              <a:extLst>
                <a:ext uri="{63B3BB69-23CF-44E3-9099-C40C66FF867C}">
                  <a14:compatExt spid="_x0000_s5609"/>
                </a:ext>
              </a:extLst>
            </xdr:cNvPr>
            <xdr:cNvSpPr/>
          </xdr:nvSpPr>
          <xdr:spPr>
            <a:xfrm>
              <a:off x="15900400" y="100965"/>
              <a:ext cx="1275715" cy="40005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60.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551180</xdr:colOff>
      <xdr:row>2</xdr:row>
      <xdr:rowOff>50800</xdr:rowOff>
    </xdr:to>
    <xdr:sp>
      <xdr:nvSpPr>
        <xdr:cNvPr id="470131" name="AutoShape 5">
          <a:hlinkClick xmlns:r="http://schemas.openxmlformats.org/officeDocument/2006/relationships" r:id="rId1"/>
        </xdr:cNvPr>
        <xdr:cNvSpPr/>
      </xdr:nvSpPr>
      <xdr:spPr>
        <a:xfrm>
          <a:off x="107950" y="95250"/>
          <a:ext cx="957580" cy="536575"/>
        </a:xfrm>
        <a:prstGeom prst="leftArrow">
          <a:avLst>
            <a:gd name="adj1" fmla="val 50000"/>
            <a:gd name="adj2" fmla="val 44326"/>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8</xdr:col>
          <xdr:colOff>5715</xdr:colOff>
          <xdr:row>0</xdr:row>
          <xdr:rowOff>133985</xdr:rowOff>
        </xdr:from>
        <xdr:to>
          <xdr:col>10</xdr:col>
          <xdr:colOff>44450</xdr:colOff>
          <xdr:row>1</xdr:row>
          <xdr:rowOff>146050</xdr:rowOff>
        </xdr:to>
        <xdr:sp macro="[0]!商誉2_选项按钮16_Click">
          <xdr:nvSpPr>
            <xdr:cNvPr id="470032" name="Option Button 16" hidden="1">
              <a:extLst>
                <a:ext uri="{63B3BB69-23CF-44E3-9099-C40C66FF867C}">
                  <a14:compatExt spid="_x0000_s470032"/>
                </a:ext>
              </a:extLst>
            </xdr:cNvPr>
            <xdr:cNvSpPr/>
          </xdr:nvSpPr>
          <xdr:spPr>
            <a:xfrm>
              <a:off x="9943465" y="133985"/>
              <a:ext cx="1410335" cy="39306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61.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680085</xdr:colOff>
      <xdr:row>2</xdr:row>
      <xdr:rowOff>50800</xdr:rowOff>
    </xdr:to>
    <xdr:sp>
      <xdr:nvSpPr>
        <xdr:cNvPr id="471154" name="AutoShape 6">
          <a:hlinkClick xmlns:r="http://schemas.openxmlformats.org/officeDocument/2006/relationships" r:id="rId1"/>
        </xdr:cNvPr>
        <xdr:cNvSpPr/>
      </xdr:nvSpPr>
      <xdr:spPr>
        <a:xfrm>
          <a:off x="101600" y="95250"/>
          <a:ext cx="965835" cy="536575"/>
        </a:xfrm>
        <a:prstGeom prst="leftArrow">
          <a:avLst>
            <a:gd name="adj1" fmla="val 50000"/>
            <a:gd name="adj2" fmla="val 4497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11</xdr:col>
          <xdr:colOff>6350</xdr:colOff>
          <xdr:row>0</xdr:row>
          <xdr:rowOff>76200</xdr:rowOff>
        </xdr:from>
        <xdr:to>
          <xdr:col>12</xdr:col>
          <xdr:colOff>755015</xdr:colOff>
          <xdr:row>1</xdr:row>
          <xdr:rowOff>95250</xdr:rowOff>
        </xdr:to>
        <xdr:sp macro="[0]!长期待摊费用2_选项按钮15_Click">
          <xdr:nvSpPr>
            <xdr:cNvPr id="471055" name="Option Button 15" hidden="1">
              <a:extLst>
                <a:ext uri="{63B3BB69-23CF-44E3-9099-C40C66FF867C}">
                  <a14:compatExt spid="_x0000_s471055"/>
                </a:ext>
              </a:extLst>
            </xdr:cNvPr>
            <xdr:cNvSpPr/>
          </xdr:nvSpPr>
          <xdr:spPr>
            <a:xfrm>
              <a:off x="9944100" y="76200"/>
              <a:ext cx="1320165" cy="40005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62.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425450</xdr:colOff>
      <xdr:row>2</xdr:row>
      <xdr:rowOff>50800</xdr:rowOff>
    </xdr:to>
    <xdr:sp>
      <xdr:nvSpPr>
        <xdr:cNvPr id="472177" name="AutoShape 4">
          <a:hlinkClick xmlns:r="http://schemas.openxmlformats.org/officeDocument/2006/relationships" r:id="rId1"/>
        </xdr:cNvPr>
        <xdr:cNvSpPr/>
      </xdr:nvSpPr>
      <xdr:spPr>
        <a:xfrm>
          <a:off x="107950" y="95250"/>
          <a:ext cx="831850" cy="536575"/>
        </a:xfrm>
        <a:prstGeom prst="leftArrow">
          <a:avLst>
            <a:gd name="adj1" fmla="val 50000"/>
            <a:gd name="adj2" fmla="val 38506"/>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9</xdr:col>
          <xdr:colOff>69850</xdr:colOff>
          <xdr:row>0</xdr:row>
          <xdr:rowOff>38735</xdr:rowOff>
        </xdr:from>
        <xdr:to>
          <xdr:col>11</xdr:col>
          <xdr:colOff>44450</xdr:colOff>
          <xdr:row>1</xdr:row>
          <xdr:rowOff>0</xdr:rowOff>
        </xdr:to>
        <xdr:sp macro="[0]!递延所得税资产2_选项按钮14_Click">
          <xdr:nvSpPr>
            <xdr:cNvPr id="472078" name="Option Button 14" hidden="1">
              <a:extLst>
                <a:ext uri="{63B3BB69-23CF-44E3-9099-C40C66FF867C}">
                  <a14:compatExt spid="_x0000_s472078"/>
                </a:ext>
              </a:extLst>
            </xdr:cNvPr>
            <xdr:cNvSpPr/>
          </xdr:nvSpPr>
          <xdr:spPr>
            <a:xfrm>
              <a:off x="10052050" y="38735"/>
              <a:ext cx="1346200" cy="34226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63.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476250</xdr:colOff>
      <xdr:row>2</xdr:row>
      <xdr:rowOff>50800</xdr:rowOff>
    </xdr:to>
    <xdr:sp>
      <xdr:nvSpPr>
        <xdr:cNvPr id="473203" name="AutoShape 4">
          <a:hlinkClick xmlns:r="http://schemas.openxmlformats.org/officeDocument/2006/relationships" r:id="rId1"/>
        </xdr:cNvPr>
        <xdr:cNvSpPr/>
      </xdr:nvSpPr>
      <xdr:spPr>
        <a:xfrm>
          <a:off x="107950" y="95250"/>
          <a:ext cx="882650" cy="536575"/>
        </a:xfrm>
        <a:prstGeom prst="leftArrow">
          <a:avLst>
            <a:gd name="adj1" fmla="val 50000"/>
            <a:gd name="adj2" fmla="val 40857"/>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16</xdr:col>
          <xdr:colOff>69850</xdr:colOff>
          <xdr:row>0</xdr:row>
          <xdr:rowOff>120650</xdr:rowOff>
        </xdr:from>
        <xdr:to>
          <xdr:col>18</xdr:col>
          <xdr:colOff>76200</xdr:colOff>
          <xdr:row>2</xdr:row>
          <xdr:rowOff>76835</xdr:rowOff>
        </xdr:to>
        <xdr:sp macro="[0]!选项按钮1040_Click">
          <xdr:nvSpPr>
            <xdr:cNvPr id="473104" name="Option Button 1040" hidden="1">
              <a:extLst>
                <a:ext uri="{63B3BB69-23CF-44E3-9099-C40C66FF867C}">
                  <a14:compatExt spid="_x0000_s473104"/>
                </a:ext>
              </a:extLst>
            </xdr:cNvPr>
            <xdr:cNvSpPr/>
          </xdr:nvSpPr>
          <xdr:spPr>
            <a:xfrm>
              <a:off x="10312400" y="120650"/>
              <a:ext cx="1377950" cy="53721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64.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647065</xdr:colOff>
      <xdr:row>2</xdr:row>
      <xdr:rowOff>50800</xdr:rowOff>
    </xdr:to>
    <xdr:sp>
      <xdr:nvSpPr>
        <xdr:cNvPr id="475254" name="AutoShape 9">
          <a:hlinkClick xmlns:r="http://schemas.openxmlformats.org/officeDocument/2006/relationships" r:id="rId1"/>
        </xdr:cNvPr>
        <xdr:cNvSpPr/>
      </xdr:nvSpPr>
      <xdr:spPr>
        <a:xfrm>
          <a:off x="10795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11</xdr:col>
          <xdr:colOff>76200</xdr:colOff>
          <xdr:row>0</xdr:row>
          <xdr:rowOff>89535</xdr:rowOff>
        </xdr:from>
        <xdr:to>
          <xdr:col>13</xdr:col>
          <xdr:colOff>88900</xdr:colOff>
          <xdr:row>1</xdr:row>
          <xdr:rowOff>88900</xdr:rowOff>
        </xdr:to>
        <xdr:sp macro="[0]!选项按钮19_Click">
          <xdr:nvSpPr>
            <xdr:cNvPr id="475155" name="Option Button 19" hidden="1">
              <a:extLst>
                <a:ext uri="{63B3BB69-23CF-44E3-9099-C40C66FF867C}">
                  <a14:compatExt spid="_x0000_s475155"/>
                </a:ext>
              </a:extLst>
            </xdr:cNvPr>
            <xdr:cNvSpPr/>
          </xdr:nvSpPr>
          <xdr:spPr>
            <a:xfrm>
              <a:off x="9988550" y="89535"/>
              <a:ext cx="1384300" cy="38036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65.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627380</xdr:colOff>
      <xdr:row>2</xdr:row>
      <xdr:rowOff>50800</xdr:rowOff>
    </xdr:to>
    <xdr:sp>
      <xdr:nvSpPr>
        <xdr:cNvPr id="476273" name="AutoShape 7">
          <a:hlinkClick xmlns:r="http://schemas.openxmlformats.org/officeDocument/2006/relationships" r:id="rId1"/>
        </xdr:cNvPr>
        <xdr:cNvSpPr/>
      </xdr:nvSpPr>
      <xdr:spPr>
        <a:xfrm>
          <a:off x="107950" y="95250"/>
          <a:ext cx="957580" cy="536575"/>
        </a:xfrm>
        <a:prstGeom prst="leftArrow">
          <a:avLst>
            <a:gd name="adj1" fmla="val 50000"/>
            <a:gd name="adj2" fmla="val 44326"/>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7</xdr:col>
          <xdr:colOff>88900</xdr:colOff>
          <xdr:row>0</xdr:row>
          <xdr:rowOff>76200</xdr:rowOff>
        </xdr:from>
        <xdr:to>
          <xdr:col>9</xdr:col>
          <xdr:colOff>5715</xdr:colOff>
          <xdr:row>1</xdr:row>
          <xdr:rowOff>133350</xdr:rowOff>
        </xdr:to>
        <xdr:sp macro="[0]!交易性金融负债2_选项按钮14_Click">
          <xdr:nvSpPr>
            <xdr:cNvPr id="476174" name="Option Button 14" hidden="1">
              <a:extLst>
                <a:ext uri="{63B3BB69-23CF-44E3-9099-C40C66FF867C}">
                  <a14:compatExt spid="_x0000_s476174"/>
                </a:ext>
              </a:extLst>
            </xdr:cNvPr>
            <xdr:cNvSpPr/>
          </xdr:nvSpPr>
          <xdr:spPr>
            <a:xfrm>
              <a:off x="10052050" y="76200"/>
              <a:ext cx="1288415" cy="43815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66.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100965</xdr:rowOff>
    </xdr:from>
    <xdr:to>
      <xdr:col>1</xdr:col>
      <xdr:colOff>729615</xdr:colOff>
      <xdr:row>2</xdr:row>
      <xdr:rowOff>63500</xdr:rowOff>
    </xdr:to>
    <xdr:sp>
      <xdr:nvSpPr>
        <xdr:cNvPr id="477300" name="AutoShape 8">
          <a:hlinkClick xmlns:r="http://schemas.openxmlformats.org/officeDocument/2006/relationships" r:id="rId1"/>
        </xdr:cNvPr>
        <xdr:cNvSpPr/>
      </xdr:nvSpPr>
      <xdr:spPr>
        <a:xfrm>
          <a:off x="101600" y="100965"/>
          <a:ext cx="958215" cy="543560"/>
        </a:xfrm>
        <a:prstGeom prst="leftArrow">
          <a:avLst>
            <a:gd name="adj1" fmla="val 50000"/>
            <a:gd name="adj2" fmla="val 4378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13</xdr:col>
          <xdr:colOff>44450</xdr:colOff>
          <xdr:row>0</xdr:row>
          <xdr:rowOff>89535</xdr:rowOff>
        </xdr:from>
        <xdr:to>
          <xdr:col>15</xdr:col>
          <xdr:colOff>298450</xdr:colOff>
          <xdr:row>1</xdr:row>
          <xdr:rowOff>190500</xdr:rowOff>
        </xdr:to>
        <xdr:sp macro="[0]!衍生金融负债2_选项按钮17_Click">
          <xdr:nvSpPr>
            <xdr:cNvPr id="477201" name="Option Button 17" hidden="1">
              <a:extLst>
                <a:ext uri="{63B3BB69-23CF-44E3-9099-C40C66FF867C}">
                  <a14:compatExt spid="_x0000_s477201"/>
                </a:ext>
              </a:extLst>
            </xdr:cNvPr>
            <xdr:cNvSpPr/>
          </xdr:nvSpPr>
          <xdr:spPr>
            <a:xfrm>
              <a:off x="10013950" y="89535"/>
              <a:ext cx="1625600" cy="48196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67.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590550</xdr:colOff>
      <xdr:row>2</xdr:row>
      <xdr:rowOff>50800</xdr:rowOff>
    </xdr:to>
    <xdr:sp>
      <xdr:nvSpPr>
        <xdr:cNvPr id="478322" name="AutoShape 7">
          <a:hlinkClick xmlns:r="http://schemas.openxmlformats.org/officeDocument/2006/relationships" r:id="rId1"/>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8</xdr:col>
          <xdr:colOff>5715</xdr:colOff>
          <xdr:row>0</xdr:row>
          <xdr:rowOff>100965</xdr:rowOff>
        </xdr:from>
        <xdr:to>
          <xdr:col>10</xdr:col>
          <xdr:colOff>114300</xdr:colOff>
          <xdr:row>1</xdr:row>
          <xdr:rowOff>152400</xdr:rowOff>
        </xdr:to>
        <xdr:sp macro="[0]!应付票据2_选项按钮15_Click">
          <xdr:nvSpPr>
            <xdr:cNvPr id="478223" name="Option Button 15" hidden="1">
              <a:extLst>
                <a:ext uri="{63B3BB69-23CF-44E3-9099-C40C66FF867C}">
                  <a14:compatExt spid="_x0000_s478223"/>
                </a:ext>
              </a:extLst>
            </xdr:cNvPr>
            <xdr:cNvSpPr/>
          </xdr:nvSpPr>
          <xdr:spPr>
            <a:xfrm>
              <a:off x="9905365" y="100965"/>
              <a:ext cx="1480185" cy="43243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68.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742315</xdr:colOff>
      <xdr:row>2</xdr:row>
      <xdr:rowOff>50800</xdr:rowOff>
    </xdr:to>
    <xdr:sp>
      <xdr:nvSpPr>
        <xdr:cNvPr id="479348" name="AutoShape 7">
          <a:hlinkClick xmlns:r="http://schemas.openxmlformats.org/officeDocument/2006/relationships" r:id="rId1"/>
        </xdr:cNvPr>
        <xdr:cNvSpPr/>
      </xdr:nvSpPr>
      <xdr:spPr>
        <a:xfrm>
          <a:off x="101600" y="95250"/>
          <a:ext cx="1040765" cy="536575"/>
        </a:xfrm>
        <a:prstGeom prst="leftArrow">
          <a:avLst>
            <a:gd name="adj1" fmla="val 50000"/>
            <a:gd name="adj2" fmla="val 48176"/>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16</xdr:col>
          <xdr:colOff>88900</xdr:colOff>
          <xdr:row>0</xdr:row>
          <xdr:rowOff>69850</xdr:rowOff>
        </xdr:from>
        <xdr:to>
          <xdr:col>18</xdr:col>
          <xdr:colOff>171450</xdr:colOff>
          <xdr:row>1</xdr:row>
          <xdr:rowOff>190500</xdr:rowOff>
        </xdr:to>
        <xdr:sp macro="[0]!应付账款2_选项按钮17_Click">
          <xdr:nvSpPr>
            <xdr:cNvPr id="479249" name="Option Button 17" hidden="1">
              <a:extLst>
                <a:ext uri="{63B3BB69-23CF-44E3-9099-C40C66FF867C}">
                  <a14:compatExt spid="_x0000_s479249"/>
                </a:ext>
              </a:extLst>
            </xdr:cNvPr>
            <xdr:cNvSpPr/>
          </xdr:nvSpPr>
          <xdr:spPr>
            <a:xfrm>
              <a:off x="18199100" y="69850"/>
              <a:ext cx="1454150" cy="50165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69.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654685</xdr:colOff>
      <xdr:row>2</xdr:row>
      <xdr:rowOff>50800</xdr:rowOff>
    </xdr:to>
    <xdr:sp>
      <xdr:nvSpPr>
        <xdr:cNvPr id="480369" name="AutoShape 7">
          <a:hlinkClick xmlns:r="http://schemas.openxmlformats.org/officeDocument/2006/relationships" r:id="rId1"/>
        </xdr:cNvPr>
        <xdr:cNvSpPr/>
      </xdr:nvSpPr>
      <xdr:spPr>
        <a:xfrm>
          <a:off x="101600" y="95250"/>
          <a:ext cx="953135" cy="536575"/>
        </a:xfrm>
        <a:prstGeom prst="leftArrow">
          <a:avLst>
            <a:gd name="adj1" fmla="val 50000"/>
            <a:gd name="adj2" fmla="val 44120"/>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16</xdr:col>
          <xdr:colOff>95250</xdr:colOff>
          <xdr:row>0</xdr:row>
          <xdr:rowOff>95250</xdr:rowOff>
        </xdr:from>
        <xdr:to>
          <xdr:col>18</xdr:col>
          <xdr:colOff>215900</xdr:colOff>
          <xdr:row>2</xdr:row>
          <xdr:rowOff>63500</xdr:rowOff>
        </xdr:to>
        <xdr:sp macro="[0]!预收账款2_选项按钮14_Click">
          <xdr:nvSpPr>
            <xdr:cNvPr id="480270" name="Option Button 14" hidden="1">
              <a:extLst>
                <a:ext uri="{63B3BB69-23CF-44E3-9099-C40C66FF867C}">
                  <a14:compatExt spid="_x0000_s480270"/>
                </a:ext>
              </a:extLst>
            </xdr:cNvPr>
            <xdr:cNvSpPr/>
          </xdr:nvSpPr>
          <xdr:spPr>
            <a:xfrm>
              <a:off x="18561050" y="95250"/>
              <a:ext cx="1492250" cy="54927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7.xml><?xml version="1.0" encoding="utf-8"?>
<xdr:wsDr xmlns:xdr="http://schemas.openxmlformats.org/drawingml/2006/spreadsheetDrawing" xmlns:r="http://schemas.openxmlformats.org/officeDocument/2006/relationships" xmlns:a="http://schemas.openxmlformats.org/drawingml/2006/main">
  <xdr:twoCellAnchor>
    <xdr:from>
      <xdr:col>0</xdr:col>
      <xdr:colOff>95250</xdr:colOff>
      <xdr:row>0</xdr:row>
      <xdr:rowOff>95250</xdr:rowOff>
    </xdr:from>
    <xdr:to>
      <xdr:col>1</xdr:col>
      <xdr:colOff>660400</xdr:colOff>
      <xdr:row>2</xdr:row>
      <xdr:rowOff>50800</xdr:rowOff>
    </xdr:to>
    <xdr:sp>
      <xdr:nvSpPr>
        <xdr:cNvPr id="148785" name="AutoShape 3">
          <a:hlinkClick xmlns:r="http://schemas.openxmlformats.org/officeDocument/2006/relationships" r:id="rId1"/>
        </xdr:cNvPr>
        <xdr:cNvSpPr/>
      </xdr:nvSpPr>
      <xdr:spPr>
        <a:xfrm>
          <a:off x="95250" y="95250"/>
          <a:ext cx="965200" cy="536575"/>
        </a:xfrm>
        <a:prstGeom prst="leftArrow">
          <a:avLst>
            <a:gd name="adj1" fmla="val 50000"/>
            <a:gd name="adj2" fmla="val 44687"/>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12</xdr:col>
          <xdr:colOff>88900</xdr:colOff>
          <xdr:row>0</xdr:row>
          <xdr:rowOff>114300</xdr:rowOff>
        </xdr:from>
        <xdr:to>
          <xdr:col>14</xdr:col>
          <xdr:colOff>0</xdr:colOff>
          <xdr:row>1</xdr:row>
          <xdr:rowOff>101600</xdr:rowOff>
        </xdr:to>
        <xdr:sp macro="[0]!复选框203_Click">
          <xdr:nvSpPr>
            <xdr:cNvPr id="148683" name="Check Box 203" hidden="1">
              <a:extLst>
                <a:ext uri="{63B3BB69-23CF-44E3-9099-C40C66FF867C}">
                  <a14:compatExt spid="_x0000_s148683"/>
                </a:ext>
              </a:extLst>
            </xdr:cNvPr>
            <xdr:cNvSpPr/>
          </xdr:nvSpPr>
          <xdr:spPr>
            <a:xfrm>
              <a:off x="9709150" y="114300"/>
              <a:ext cx="1282700" cy="36830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70.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647065</xdr:colOff>
      <xdr:row>2</xdr:row>
      <xdr:rowOff>50800</xdr:rowOff>
    </xdr:to>
    <xdr:sp>
      <xdr:nvSpPr>
        <xdr:cNvPr id="481393" name="AutoShape 5">
          <a:hlinkClick xmlns:r="http://schemas.openxmlformats.org/officeDocument/2006/relationships" r:id="rId1"/>
        </xdr:cNvPr>
        <xdr:cNvSpPr/>
      </xdr:nvSpPr>
      <xdr:spPr>
        <a:xfrm>
          <a:off x="10795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10</xdr:col>
          <xdr:colOff>95250</xdr:colOff>
          <xdr:row>0</xdr:row>
          <xdr:rowOff>89535</xdr:rowOff>
        </xdr:from>
        <xdr:to>
          <xdr:col>12</xdr:col>
          <xdr:colOff>57150</xdr:colOff>
          <xdr:row>1</xdr:row>
          <xdr:rowOff>114300</xdr:rowOff>
        </xdr:to>
        <xdr:sp macro="[0]!合同负债2_选项按钮14_Click">
          <xdr:nvSpPr>
            <xdr:cNvPr id="481294" name="Option Button 14" hidden="1">
              <a:extLst>
                <a:ext uri="{63B3BB69-23CF-44E3-9099-C40C66FF867C}">
                  <a14:compatExt spid="_x0000_s481294"/>
                </a:ext>
              </a:extLst>
            </xdr:cNvPr>
            <xdr:cNvSpPr/>
          </xdr:nvSpPr>
          <xdr:spPr>
            <a:xfrm>
              <a:off x="10058400" y="89535"/>
              <a:ext cx="1333500" cy="40576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71.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469900</xdr:colOff>
      <xdr:row>2</xdr:row>
      <xdr:rowOff>50800</xdr:rowOff>
    </xdr:to>
    <xdr:sp>
      <xdr:nvSpPr>
        <xdr:cNvPr id="482418" name="AutoShape 7">
          <a:hlinkClick xmlns:r="http://schemas.openxmlformats.org/officeDocument/2006/relationships" r:id="rId1"/>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6</xdr:col>
          <xdr:colOff>101600</xdr:colOff>
          <xdr:row>0</xdr:row>
          <xdr:rowOff>114300</xdr:rowOff>
        </xdr:from>
        <xdr:to>
          <xdr:col>8</xdr:col>
          <xdr:colOff>266700</xdr:colOff>
          <xdr:row>2</xdr:row>
          <xdr:rowOff>0</xdr:rowOff>
        </xdr:to>
        <xdr:sp macro="[0]!应付职工薪酬2_选项按钮15_Click">
          <xdr:nvSpPr>
            <xdr:cNvPr id="482319" name="Option Button 15" hidden="1">
              <a:extLst>
                <a:ext uri="{63B3BB69-23CF-44E3-9099-C40C66FF867C}">
                  <a14:compatExt spid="_x0000_s482319"/>
                </a:ext>
              </a:extLst>
            </xdr:cNvPr>
            <xdr:cNvSpPr/>
          </xdr:nvSpPr>
          <xdr:spPr>
            <a:xfrm>
              <a:off x="10013950" y="114300"/>
              <a:ext cx="1536700" cy="46672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72.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431800</xdr:colOff>
      <xdr:row>2</xdr:row>
      <xdr:rowOff>50800</xdr:rowOff>
    </xdr:to>
    <xdr:sp>
      <xdr:nvSpPr>
        <xdr:cNvPr id="483441" name="AutoShape 7">
          <a:hlinkClick xmlns:r="http://schemas.openxmlformats.org/officeDocument/2006/relationships" r:id="rId1"/>
        </xdr:cNvPr>
        <xdr:cNvSpPr/>
      </xdr:nvSpPr>
      <xdr:spPr>
        <a:xfrm>
          <a:off x="101600" y="95250"/>
          <a:ext cx="850900" cy="536575"/>
        </a:xfrm>
        <a:prstGeom prst="leftArrow">
          <a:avLst>
            <a:gd name="adj1" fmla="val 50000"/>
            <a:gd name="adj2" fmla="val 3938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7</xdr:col>
          <xdr:colOff>228600</xdr:colOff>
          <xdr:row>0</xdr:row>
          <xdr:rowOff>114300</xdr:rowOff>
        </xdr:from>
        <xdr:to>
          <xdr:col>9</xdr:col>
          <xdr:colOff>641350</xdr:colOff>
          <xdr:row>2</xdr:row>
          <xdr:rowOff>50800</xdr:rowOff>
        </xdr:to>
        <xdr:sp macro="[0]!应交税费2_选项按钮1038_Click">
          <xdr:nvSpPr>
            <xdr:cNvPr id="483342" name="Option Button 1038" hidden="1">
              <a:extLst>
                <a:ext uri="{63B3BB69-23CF-44E3-9099-C40C66FF867C}">
                  <a14:compatExt spid="_x0000_s483342"/>
                </a:ext>
              </a:extLst>
            </xdr:cNvPr>
            <xdr:cNvSpPr/>
          </xdr:nvSpPr>
          <xdr:spPr>
            <a:xfrm>
              <a:off x="10166350" y="114300"/>
              <a:ext cx="1784350" cy="51752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73.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570865</xdr:colOff>
      <xdr:row>2</xdr:row>
      <xdr:rowOff>50800</xdr:rowOff>
    </xdr:to>
    <xdr:sp>
      <xdr:nvSpPr>
        <xdr:cNvPr id="485489" name="AutoShape 6">
          <a:hlinkClick xmlns:r="http://schemas.openxmlformats.org/officeDocument/2006/relationships" r:id="rId1"/>
        </xdr:cNvPr>
        <xdr:cNvSpPr/>
      </xdr:nvSpPr>
      <xdr:spPr>
        <a:xfrm>
          <a:off x="10795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9</xdr:col>
          <xdr:colOff>19050</xdr:colOff>
          <xdr:row>0</xdr:row>
          <xdr:rowOff>50800</xdr:rowOff>
        </xdr:from>
        <xdr:to>
          <xdr:col>11</xdr:col>
          <xdr:colOff>298450</xdr:colOff>
          <xdr:row>1</xdr:row>
          <xdr:rowOff>170815</xdr:rowOff>
        </xdr:to>
        <xdr:sp macro="[0]!应付利息2_选项按钮14_Click">
          <xdr:nvSpPr>
            <xdr:cNvPr id="485390" name="Option Button 14" hidden="1">
              <a:extLst>
                <a:ext uri="{63B3BB69-23CF-44E3-9099-C40C66FF867C}">
                  <a14:compatExt spid="_x0000_s485390"/>
                </a:ext>
              </a:extLst>
            </xdr:cNvPr>
            <xdr:cNvSpPr/>
          </xdr:nvSpPr>
          <xdr:spPr>
            <a:xfrm>
              <a:off x="9944100" y="50800"/>
              <a:ext cx="1651000" cy="50101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74.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545465</xdr:colOff>
      <xdr:row>2</xdr:row>
      <xdr:rowOff>50800</xdr:rowOff>
    </xdr:to>
    <xdr:sp>
      <xdr:nvSpPr>
        <xdr:cNvPr id="486513" name="AutoShape 4">
          <a:hlinkClick xmlns:r="http://schemas.openxmlformats.org/officeDocument/2006/relationships" r:id="rId1"/>
        </xdr:cNvPr>
        <xdr:cNvSpPr/>
      </xdr:nvSpPr>
      <xdr:spPr>
        <a:xfrm>
          <a:off x="101600" y="95250"/>
          <a:ext cx="964565" cy="536575"/>
        </a:xfrm>
        <a:prstGeom prst="leftArrow">
          <a:avLst>
            <a:gd name="adj1" fmla="val 50000"/>
            <a:gd name="adj2" fmla="val 44649"/>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7</xdr:col>
          <xdr:colOff>57150</xdr:colOff>
          <xdr:row>0</xdr:row>
          <xdr:rowOff>76200</xdr:rowOff>
        </xdr:from>
        <xdr:to>
          <xdr:col>8</xdr:col>
          <xdr:colOff>615950</xdr:colOff>
          <xdr:row>1</xdr:row>
          <xdr:rowOff>38100</xdr:rowOff>
        </xdr:to>
        <xdr:sp macro="[0]!应付股利2_选项按钮14_Click">
          <xdr:nvSpPr>
            <xdr:cNvPr id="486414" name="Option Button 14" hidden="1">
              <a:extLst>
                <a:ext uri="{63B3BB69-23CF-44E3-9099-C40C66FF867C}">
                  <a14:compatExt spid="_x0000_s486414"/>
                </a:ext>
              </a:extLst>
            </xdr:cNvPr>
            <xdr:cNvSpPr/>
          </xdr:nvSpPr>
          <xdr:spPr>
            <a:xfrm>
              <a:off x="9975850" y="76200"/>
              <a:ext cx="1244600" cy="34290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75.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610235</xdr:colOff>
      <xdr:row>2</xdr:row>
      <xdr:rowOff>50800</xdr:rowOff>
    </xdr:to>
    <xdr:sp>
      <xdr:nvSpPr>
        <xdr:cNvPr id="487537" name="AutoShape 7">
          <a:hlinkClick xmlns:r="http://schemas.openxmlformats.org/officeDocument/2006/relationships" r:id="rId1"/>
        </xdr:cNvPr>
        <xdr:cNvSpPr/>
      </xdr:nvSpPr>
      <xdr:spPr>
        <a:xfrm>
          <a:off x="107950" y="95250"/>
          <a:ext cx="959485" cy="536575"/>
        </a:xfrm>
        <a:prstGeom prst="leftArrow">
          <a:avLst>
            <a:gd name="adj1" fmla="val 50000"/>
            <a:gd name="adj2" fmla="val 4441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14</xdr:col>
          <xdr:colOff>44450</xdr:colOff>
          <xdr:row>0</xdr:row>
          <xdr:rowOff>100965</xdr:rowOff>
        </xdr:from>
        <xdr:to>
          <xdr:col>16</xdr:col>
          <xdr:colOff>177165</xdr:colOff>
          <xdr:row>1</xdr:row>
          <xdr:rowOff>120015</xdr:rowOff>
        </xdr:to>
        <xdr:sp macro="[0]!其他应付款2_选项按钮14_Click">
          <xdr:nvSpPr>
            <xdr:cNvPr id="487438" name="Option Button 14" hidden="1">
              <a:extLst>
                <a:ext uri="{63B3BB69-23CF-44E3-9099-C40C66FF867C}">
                  <a14:compatExt spid="_x0000_s487438"/>
                </a:ext>
              </a:extLst>
            </xdr:cNvPr>
            <xdr:cNvSpPr/>
          </xdr:nvSpPr>
          <xdr:spPr>
            <a:xfrm>
              <a:off x="10648950" y="100965"/>
              <a:ext cx="1504315" cy="40005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76.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730250</xdr:colOff>
      <xdr:row>2</xdr:row>
      <xdr:rowOff>50800</xdr:rowOff>
    </xdr:to>
    <xdr:sp>
      <xdr:nvSpPr>
        <xdr:cNvPr id="488561" name="AutoShape 3">
          <a:hlinkClick xmlns:r="http://schemas.openxmlformats.org/officeDocument/2006/relationships" r:id="rId1"/>
        </xdr:cNvPr>
        <xdr:cNvSpPr/>
      </xdr:nvSpPr>
      <xdr:spPr>
        <a:xfrm>
          <a:off x="10160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12</xdr:col>
          <xdr:colOff>5715</xdr:colOff>
          <xdr:row>0</xdr:row>
          <xdr:rowOff>89535</xdr:rowOff>
        </xdr:from>
        <xdr:to>
          <xdr:col>14</xdr:col>
          <xdr:colOff>139700</xdr:colOff>
          <xdr:row>1</xdr:row>
          <xdr:rowOff>57150</xdr:rowOff>
        </xdr:to>
        <xdr:sp macro="[0]!持有待售负债2_选项按钮14_Click">
          <xdr:nvSpPr>
            <xdr:cNvPr id="488462" name="Option Button 14" hidden="1">
              <a:extLst>
                <a:ext uri="{63B3BB69-23CF-44E3-9099-C40C66FF867C}">
                  <a14:compatExt spid="_x0000_s488462"/>
                </a:ext>
              </a:extLst>
            </xdr:cNvPr>
            <xdr:cNvSpPr/>
          </xdr:nvSpPr>
          <xdr:spPr>
            <a:xfrm>
              <a:off x="9968865" y="89535"/>
              <a:ext cx="1505585" cy="34861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77.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475615</xdr:colOff>
      <xdr:row>2</xdr:row>
      <xdr:rowOff>50800</xdr:rowOff>
    </xdr:to>
    <xdr:sp>
      <xdr:nvSpPr>
        <xdr:cNvPr id="489586" name="AutoShape 4">
          <a:hlinkClick xmlns:r="http://schemas.openxmlformats.org/officeDocument/2006/relationships" r:id="rId1"/>
        </xdr:cNvPr>
        <xdr:cNvSpPr/>
      </xdr:nvSpPr>
      <xdr:spPr>
        <a:xfrm>
          <a:off x="10795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8</xdr:col>
          <xdr:colOff>100965</xdr:colOff>
          <xdr:row>0</xdr:row>
          <xdr:rowOff>50800</xdr:rowOff>
        </xdr:from>
        <xdr:to>
          <xdr:col>10</xdr:col>
          <xdr:colOff>208915</xdr:colOff>
          <xdr:row>1</xdr:row>
          <xdr:rowOff>63500</xdr:rowOff>
        </xdr:to>
        <xdr:sp macro="[0]!一年到期非流动负债2_选项按钮15_Click">
          <xdr:nvSpPr>
            <xdr:cNvPr id="489487" name="Option Button 15" hidden="1">
              <a:extLst>
                <a:ext uri="{63B3BB69-23CF-44E3-9099-C40C66FF867C}">
                  <a14:compatExt spid="_x0000_s489487"/>
                </a:ext>
              </a:extLst>
            </xdr:cNvPr>
            <xdr:cNvSpPr/>
          </xdr:nvSpPr>
          <xdr:spPr>
            <a:xfrm>
              <a:off x="10006965" y="50800"/>
              <a:ext cx="1581150" cy="39370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78.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635000</xdr:colOff>
      <xdr:row>2</xdr:row>
      <xdr:rowOff>50800</xdr:rowOff>
    </xdr:to>
    <xdr:sp>
      <xdr:nvSpPr>
        <xdr:cNvPr id="490609" name="AutoShape 3">
          <a:hlinkClick xmlns:r="http://schemas.openxmlformats.org/officeDocument/2006/relationships" r:id="rId1"/>
        </xdr:cNvPr>
        <xdr:cNvSpPr/>
      </xdr:nvSpPr>
      <xdr:spPr>
        <a:xfrm>
          <a:off x="10160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7</xdr:col>
          <xdr:colOff>114300</xdr:colOff>
          <xdr:row>0</xdr:row>
          <xdr:rowOff>89535</xdr:rowOff>
        </xdr:from>
        <xdr:to>
          <xdr:col>9</xdr:col>
          <xdr:colOff>298450</xdr:colOff>
          <xdr:row>1</xdr:row>
          <xdr:rowOff>146050</xdr:rowOff>
        </xdr:to>
        <xdr:sp macro="[0]!其他流动负债2_选项按钮14_Click">
          <xdr:nvSpPr>
            <xdr:cNvPr id="490510" name="Option Button 14" hidden="1">
              <a:extLst>
                <a:ext uri="{63B3BB69-23CF-44E3-9099-C40C66FF867C}">
                  <a14:compatExt spid="_x0000_s490510"/>
                </a:ext>
              </a:extLst>
            </xdr:cNvPr>
            <xdr:cNvSpPr/>
          </xdr:nvSpPr>
          <xdr:spPr>
            <a:xfrm>
              <a:off x="10071100" y="89535"/>
              <a:ext cx="1555750" cy="43751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79.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647065</xdr:colOff>
      <xdr:row>2</xdr:row>
      <xdr:rowOff>50800</xdr:rowOff>
    </xdr:to>
    <xdr:sp>
      <xdr:nvSpPr>
        <xdr:cNvPr id="492662" name="AutoShape 8">
          <a:hlinkClick xmlns:r="http://schemas.openxmlformats.org/officeDocument/2006/relationships" r:id="rId1"/>
        </xdr:cNvPr>
        <xdr:cNvSpPr/>
      </xdr:nvSpPr>
      <xdr:spPr>
        <a:xfrm>
          <a:off x="10795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11</xdr:col>
          <xdr:colOff>6985</xdr:colOff>
          <xdr:row>0</xdr:row>
          <xdr:rowOff>38735</xdr:rowOff>
        </xdr:from>
        <xdr:to>
          <xdr:col>13</xdr:col>
          <xdr:colOff>120650</xdr:colOff>
          <xdr:row>1</xdr:row>
          <xdr:rowOff>63500</xdr:rowOff>
        </xdr:to>
        <xdr:sp macro="[0]!长期借款2_选项按钮19_Click">
          <xdr:nvSpPr>
            <xdr:cNvPr id="492563" name="Option Button 19" hidden="1">
              <a:extLst>
                <a:ext uri="{63B3BB69-23CF-44E3-9099-C40C66FF867C}">
                  <a14:compatExt spid="_x0000_s492563"/>
                </a:ext>
              </a:extLst>
            </xdr:cNvPr>
            <xdr:cNvSpPr/>
          </xdr:nvSpPr>
          <xdr:spPr>
            <a:xfrm>
              <a:off x="9982835" y="38735"/>
              <a:ext cx="1663065" cy="40576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8.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584200</xdr:colOff>
      <xdr:row>2</xdr:row>
      <xdr:rowOff>50800</xdr:rowOff>
    </xdr:to>
    <xdr:sp>
      <xdr:nvSpPr>
        <xdr:cNvPr id="149809" name="AutoShape 9">
          <a:hlinkClick xmlns:r="http://schemas.openxmlformats.org/officeDocument/2006/relationships" r:id="rId1"/>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19</xdr:col>
          <xdr:colOff>101600</xdr:colOff>
          <xdr:row>0</xdr:row>
          <xdr:rowOff>69850</xdr:rowOff>
        </xdr:from>
        <xdr:to>
          <xdr:col>21</xdr:col>
          <xdr:colOff>177165</xdr:colOff>
          <xdr:row>1</xdr:row>
          <xdr:rowOff>88900</xdr:rowOff>
        </xdr:to>
        <xdr:sp macro="[0]!预付账款_复选框203_Click">
          <xdr:nvSpPr>
            <xdr:cNvPr id="149707" name="Check Box 203" hidden="1">
              <a:extLst>
                <a:ext uri="{63B3BB69-23CF-44E3-9099-C40C66FF867C}">
                  <a14:compatExt spid="_x0000_s149707"/>
                </a:ext>
              </a:extLst>
            </xdr:cNvPr>
            <xdr:cNvSpPr/>
          </xdr:nvSpPr>
          <xdr:spPr>
            <a:xfrm>
              <a:off x="10045700" y="69850"/>
              <a:ext cx="1447165" cy="40005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80.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633730</xdr:colOff>
      <xdr:row>2</xdr:row>
      <xdr:rowOff>50800</xdr:rowOff>
    </xdr:to>
    <xdr:sp>
      <xdr:nvSpPr>
        <xdr:cNvPr id="493681" name="AutoShape 3">
          <a:hlinkClick xmlns:r="http://schemas.openxmlformats.org/officeDocument/2006/relationships" r:id="rId1"/>
        </xdr:cNvPr>
        <xdr:cNvSpPr/>
      </xdr:nvSpPr>
      <xdr:spPr>
        <a:xfrm>
          <a:off x="101600" y="95250"/>
          <a:ext cx="957580" cy="536575"/>
        </a:xfrm>
        <a:prstGeom prst="leftArrow">
          <a:avLst>
            <a:gd name="adj1" fmla="val 50000"/>
            <a:gd name="adj2" fmla="val 44326"/>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9</xdr:col>
          <xdr:colOff>317500</xdr:colOff>
          <xdr:row>0</xdr:row>
          <xdr:rowOff>76200</xdr:rowOff>
        </xdr:from>
        <xdr:to>
          <xdr:col>11</xdr:col>
          <xdr:colOff>603250</xdr:colOff>
          <xdr:row>1</xdr:row>
          <xdr:rowOff>133350</xdr:rowOff>
        </xdr:to>
        <xdr:sp macro="[0]!应付债券2_选项按钮14_Click">
          <xdr:nvSpPr>
            <xdr:cNvPr id="493582" name="Option Button 14" hidden="1">
              <a:extLst>
                <a:ext uri="{63B3BB69-23CF-44E3-9099-C40C66FF867C}">
                  <a14:compatExt spid="_x0000_s493582"/>
                </a:ext>
              </a:extLst>
            </xdr:cNvPr>
            <xdr:cNvSpPr/>
          </xdr:nvSpPr>
          <xdr:spPr>
            <a:xfrm>
              <a:off x="10185400" y="76200"/>
              <a:ext cx="1619250" cy="43815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81.xml><?xml version="1.0" encoding="utf-8"?>
<xdr:wsDr xmlns:xdr="http://schemas.openxmlformats.org/drawingml/2006/spreadsheetDrawing" xmlns:r="http://schemas.openxmlformats.org/officeDocument/2006/relationships" xmlns:a="http://schemas.openxmlformats.org/drawingml/2006/main">
  <xdr:twoCellAnchor>
    <xdr:from>
      <xdr:col>0</xdr:col>
      <xdr:colOff>88900</xdr:colOff>
      <xdr:row>0</xdr:row>
      <xdr:rowOff>89535</xdr:rowOff>
    </xdr:from>
    <xdr:to>
      <xdr:col>1</xdr:col>
      <xdr:colOff>456565</xdr:colOff>
      <xdr:row>2</xdr:row>
      <xdr:rowOff>38100</xdr:rowOff>
    </xdr:to>
    <xdr:sp>
      <xdr:nvSpPr>
        <xdr:cNvPr id="494706" name="AutoShape 4">
          <a:hlinkClick xmlns:r="http://schemas.openxmlformats.org/officeDocument/2006/relationships" r:id="rId1"/>
        </xdr:cNvPr>
        <xdr:cNvSpPr/>
      </xdr:nvSpPr>
      <xdr:spPr>
        <a:xfrm>
          <a:off x="88900" y="89535"/>
          <a:ext cx="958215" cy="529590"/>
        </a:xfrm>
        <a:prstGeom prst="leftArrow">
          <a:avLst>
            <a:gd name="adj1" fmla="val 50000"/>
            <a:gd name="adj2" fmla="val 44940"/>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8</xdr:col>
          <xdr:colOff>95250</xdr:colOff>
          <xdr:row>0</xdr:row>
          <xdr:rowOff>209550</xdr:rowOff>
        </xdr:from>
        <xdr:to>
          <xdr:col>10</xdr:col>
          <xdr:colOff>812800</xdr:colOff>
          <xdr:row>3</xdr:row>
          <xdr:rowOff>19050</xdr:rowOff>
        </xdr:to>
        <xdr:sp macro="[0]!租赁负债2_选项按钮15_Click">
          <xdr:nvSpPr>
            <xdr:cNvPr id="494607" name="Option Button 15" hidden="1">
              <a:extLst>
                <a:ext uri="{63B3BB69-23CF-44E3-9099-C40C66FF867C}">
                  <a14:compatExt spid="_x0000_s494607"/>
                </a:ext>
              </a:extLst>
            </xdr:cNvPr>
            <xdr:cNvSpPr/>
          </xdr:nvSpPr>
          <xdr:spPr>
            <a:xfrm>
              <a:off x="10001250" y="209550"/>
              <a:ext cx="2190750" cy="59055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82.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672465</xdr:colOff>
      <xdr:row>2</xdr:row>
      <xdr:rowOff>50800</xdr:rowOff>
    </xdr:to>
    <xdr:sp>
      <xdr:nvSpPr>
        <xdr:cNvPr id="496753" name="AutoShape 9">
          <a:hlinkClick xmlns:r="http://schemas.openxmlformats.org/officeDocument/2006/relationships" r:id="rId1"/>
        </xdr:cNvPr>
        <xdr:cNvSpPr/>
      </xdr:nvSpPr>
      <xdr:spPr>
        <a:xfrm>
          <a:off x="10160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9</xdr:col>
          <xdr:colOff>76200</xdr:colOff>
          <xdr:row>0</xdr:row>
          <xdr:rowOff>69850</xdr:rowOff>
        </xdr:from>
        <xdr:to>
          <xdr:col>11</xdr:col>
          <xdr:colOff>228600</xdr:colOff>
          <xdr:row>1</xdr:row>
          <xdr:rowOff>133350</xdr:rowOff>
        </xdr:to>
        <xdr:sp macro="[0]!长期应付款2_选项按钮1038_Click">
          <xdr:nvSpPr>
            <xdr:cNvPr id="496654" name="Option Button 1038" hidden="1">
              <a:extLst>
                <a:ext uri="{63B3BB69-23CF-44E3-9099-C40C66FF867C}">
                  <a14:compatExt spid="_x0000_s496654"/>
                </a:ext>
              </a:extLst>
            </xdr:cNvPr>
            <xdr:cNvSpPr/>
          </xdr:nvSpPr>
          <xdr:spPr>
            <a:xfrm>
              <a:off x="10052050" y="69850"/>
              <a:ext cx="1524000" cy="44450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83.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616585</xdr:colOff>
      <xdr:row>2</xdr:row>
      <xdr:rowOff>50800</xdr:rowOff>
    </xdr:to>
    <xdr:sp>
      <xdr:nvSpPr>
        <xdr:cNvPr id="497777" name="AutoShape 3">
          <a:hlinkClick xmlns:r="http://schemas.openxmlformats.org/officeDocument/2006/relationships" r:id="rId1"/>
        </xdr:cNvPr>
        <xdr:cNvSpPr/>
      </xdr:nvSpPr>
      <xdr:spPr>
        <a:xfrm>
          <a:off x="101600" y="95250"/>
          <a:ext cx="959485" cy="536575"/>
        </a:xfrm>
        <a:prstGeom prst="leftArrow">
          <a:avLst>
            <a:gd name="adj1" fmla="val 50000"/>
            <a:gd name="adj2" fmla="val 4441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7</xdr:col>
          <xdr:colOff>76200</xdr:colOff>
          <xdr:row>0</xdr:row>
          <xdr:rowOff>69850</xdr:rowOff>
        </xdr:from>
        <xdr:to>
          <xdr:col>9</xdr:col>
          <xdr:colOff>101600</xdr:colOff>
          <xdr:row>1</xdr:row>
          <xdr:rowOff>88900</xdr:rowOff>
        </xdr:to>
        <xdr:sp macro="[0]!专项应付款2_选项按钮14_Click">
          <xdr:nvSpPr>
            <xdr:cNvPr id="497678" name="Option Button 14" hidden="1">
              <a:extLst>
                <a:ext uri="{63B3BB69-23CF-44E3-9099-C40C66FF867C}">
                  <a14:compatExt spid="_x0000_s497678"/>
                </a:ext>
              </a:extLst>
            </xdr:cNvPr>
            <xdr:cNvSpPr/>
          </xdr:nvSpPr>
          <xdr:spPr>
            <a:xfrm>
              <a:off x="10064750" y="69850"/>
              <a:ext cx="1397000" cy="40005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84.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571500</xdr:colOff>
      <xdr:row>2</xdr:row>
      <xdr:rowOff>50800</xdr:rowOff>
    </xdr:to>
    <xdr:sp>
      <xdr:nvSpPr>
        <xdr:cNvPr id="498801" name="AutoShape 3">
          <a:hlinkClick xmlns:r="http://schemas.openxmlformats.org/officeDocument/2006/relationships" r:id="rId1"/>
        </xdr:cNvPr>
        <xdr:cNvSpPr/>
      </xdr:nvSpPr>
      <xdr:spPr>
        <a:xfrm>
          <a:off x="10795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7</xdr:col>
          <xdr:colOff>5715</xdr:colOff>
          <xdr:row>0</xdr:row>
          <xdr:rowOff>50800</xdr:rowOff>
        </xdr:from>
        <xdr:to>
          <xdr:col>9</xdr:col>
          <xdr:colOff>133350</xdr:colOff>
          <xdr:row>1</xdr:row>
          <xdr:rowOff>190500</xdr:rowOff>
        </xdr:to>
        <xdr:sp macro="[0]!预计负债2_选项按钮14_Click">
          <xdr:nvSpPr>
            <xdr:cNvPr id="498702" name="Option Button 14" hidden="1">
              <a:extLst>
                <a:ext uri="{63B3BB69-23CF-44E3-9099-C40C66FF867C}">
                  <a14:compatExt spid="_x0000_s498702"/>
                </a:ext>
              </a:extLst>
            </xdr:cNvPr>
            <xdr:cNvSpPr/>
          </xdr:nvSpPr>
          <xdr:spPr>
            <a:xfrm>
              <a:off x="9943465" y="50800"/>
              <a:ext cx="1499235" cy="52070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85.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628015</xdr:colOff>
      <xdr:row>2</xdr:row>
      <xdr:rowOff>50800</xdr:rowOff>
    </xdr:to>
    <xdr:sp>
      <xdr:nvSpPr>
        <xdr:cNvPr id="499825" name="AutoShape 3">
          <a:hlinkClick xmlns:r="http://schemas.openxmlformats.org/officeDocument/2006/relationships" r:id="rId1"/>
        </xdr:cNvPr>
        <xdr:cNvSpPr/>
      </xdr:nvSpPr>
      <xdr:spPr>
        <a:xfrm>
          <a:off x="101600" y="95250"/>
          <a:ext cx="951865" cy="536575"/>
        </a:xfrm>
        <a:prstGeom prst="leftArrow">
          <a:avLst>
            <a:gd name="adj1" fmla="val 50000"/>
            <a:gd name="adj2" fmla="val 44061"/>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9</xdr:col>
          <xdr:colOff>101600</xdr:colOff>
          <xdr:row>0</xdr:row>
          <xdr:rowOff>76200</xdr:rowOff>
        </xdr:from>
        <xdr:to>
          <xdr:col>10</xdr:col>
          <xdr:colOff>628650</xdr:colOff>
          <xdr:row>1</xdr:row>
          <xdr:rowOff>19050</xdr:rowOff>
        </xdr:to>
        <xdr:sp macro="[0]!递延收益2_选项按钮14_Click">
          <xdr:nvSpPr>
            <xdr:cNvPr id="499726" name="Option Button 14" hidden="1">
              <a:extLst>
                <a:ext uri="{63B3BB69-23CF-44E3-9099-C40C66FF867C}">
                  <a14:compatExt spid="_x0000_s499726"/>
                </a:ext>
              </a:extLst>
            </xdr:cNvPr>
            <xdr:cNvSpPr/>
          </xdr:nvSpPr>
          <xdr:spPr>
            <a:xfrm>
              <a:off x="10388600" y="76200"/>
              <a:ext cx="1212850" cy="32385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86.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533400</xdr:colOff>
      <xdr:row>2</xdr:row>
      <xdr:rowOff>50800</xdr:rowOff>
    </xdr:to>
    <xdr:sp>
      <xdr:nvSpPr>
        <xdr:cNvPr id="500849" name="AutoShape 3">
          <a:hlinkClick xmlns:r="http://schemas.openxmlformats.org/officeDocument/2006/relationships" r:id="rId1"/>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7</xdr:col>
          <xdr:colOff>95250</xdr:colOff>
          <xdr:row>0</xdr:row>
          <xdr:rowOff>76200</xdr:rowOff>
        </xdr:from>
        <xdr:to>
          <xdr:col>8</xdr:col>
          <xdr:colOff>546100</xdr:colOff>
          <xdr:row>0</xdr:row>
          <xdr:rowOff>375285</xdr:rowOff>
        </xdr:to>
        <xdr:sp macro="[0]!递延所得税负债2_选项按钮14_Click">
          <xdr:nvSpPr>
            <xdr:cNvPr id="500750" name="Option Button 14" hidden="1">
              <a:extLst>
                <a:ext uri="{63B3BB69-23CF-44E3-9099-C40C66FF867C}">
                  <a14:compatExt spid="_x0000_s500750"/>
                </a:ext>
              </a:extLst>
            </xdr:cNvPr>
            <xdr:cNvSpPr/>
          </xdr:nvSpPr>
          <xdr:spPr>
            <a:xfrm>
              <a:off x="9124950" y="76200"/>
              <a:ext cx="1136650" cy="29908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87.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603250</xdr:colOff>
      <xdr:row>2</xdr:row>
      <xdr:rowOff>50800</xdr:rowOff>
    </xdr:to>
    <xdr:sp>
      <xdr:nvSpPr>
        <xdr:cNvPr id="501873" name="AutoShape 3">
          <a:hlinkClick xmlns:r="http://schemas.openxmlformats.org/officeDocument/2006/relationships" r:id="rId1"/>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7</xdr:col>
          <xdr:colOff>190500</xdr:colOff>
          <xdr:row>0</xdr:row>
          <xdr:rowOff>50800</xdr:rowOff>
        </xdr:from>
        <xdr:to>
          <xdr:col>10</xdr:col>
          <xdr:colOff>76200</xdr:colOff>
          <xdr:row>1</xdr:row>
          <xdr:rowOff>146050</xdr:rowOff>
        </xdr:to>
        <xdr:sp macro="[0]!其他非流动负债2_选项按钮14_Click">
          <xdr:nvSpPr>
            <xdr:cNvPr id="501774" name="Option Button 14" hidden="1">
              <a:extLst>
                <a:ext uri="{63B3BB69-23CF-44E3-9099-C40C66FF867C}">
                  <a14:compatExt spid="_x0000_s501774"/>
                </a:ext>
              </a:extLst>
            </xdr:cNvPr>
            <xdr:cNvSpPr/>
          </xdr:nvSpPr>
          <xdr:spPr>
            <a:xfrm>
              <a:off x="10140950" y="50800"/>
              <a:ext cx="1943100" cy="47625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点此返回</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19.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419735</xdr:colOff>
      <xdr:row>2</xdr:row>
      <xdr:rowOff>50800</xdr:rowOff>
    </xdr:to>
    <xdr:sp>
      <xdr:nvSpPr>
        <xdr:cNvPr id="305322" name="AutoShape 12">
          <a:hlinkClick xmlns:r="http://schemas.openxmlformats.org/officeDocument/2006/relationships" r:id="rId1"/>
        </xdr:cNvPr>
        <xdr:cNvSpPr/>
      </xdr:nvSpPr>
      <xdr:spPr>
        <a:xfrm>
          <a:off x="107950" y="95250"/>
          <a:ext cx="959485" cy="536575"/>
        </a:xfrm>
        <a:prstGeom prst="leftArrow">
          <a:avLst>
            <a:gd name="adj1" fmla="val 50000"/>
            <a:gd name="adj2" fmla="val 44414"/>
          </a:avLst>
        </a:prstGeom>
        <a:solidFill>
          <a:srgbClr val="993300">
            <a:alpha val="100000"/>
          </a:srgbClr>
        </a:solidFill>
        <a:ln w="9525">
          <a:noFill/>
        </a:ln>
      </xdr:spPr>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4</xdr:col>
      <xdr:colOff>996950</xdr:colOff>
      <xdr:row>31</xdr:row>
      <xdr:rowOff>44450</xdr:rowOff>
    </xdr:from>
    <xdr:to>
      <xdr:col>5</xdr:col>
      <xdr:colOff>311150</xdr:colOff>
      <xdr:row>33</xdr:row>
      <xdr:rowOff>114300</xdr:rowOff>
    </xdr:to>
    <xdr:sp>
      <xdr:nvSpPr>
        <xdr:cNvPr id="108201" name="AutoShape 9">
          <a:hlinkClick xmlns:r="http://schemas.openxmlformats.org/officeDocument/2006/relationships" r:id="rId1"/>
        </xdr:cNvPr>
        <xdr:cNvSpPr/>
      </xdr:nvSpPr>
      <xdr:spPr>
        <a:xfrm>
          <a:off x="5270500" y="5359400"/>
          <a:ext cx="615950" cy="412750"/>
        </a:xfrm>
        <a:prstGeom prst="leftArrow">
          <a:avLst>
            <a:gd name="adj1" fmla="val 50000"/>
            <a:gd name="adj2" fmla="val 37065"/>
          </a:avLst>
        </a:prstGeom>
        <a:solidFill>
          <a:srgbClr val="993300">
            <a:alpha val="100000"/>
          </a:srgbClr>
        </a:solidFill>
        <a:ln w="9525">
          <a:noFill/>
        </a:ln>
      </xdr:spPr>
    </xdr:sp>
    <xdr:clientData/>
  </xdr:twoCellAnchor>
</xdr:wsDr>
</file>

<file path=xl/drawings/drawing20.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685165</xdr:colOff>
      <xdr:row>2</xdr:row>
      <xdr:rowOff>50800</xdr:rowOff>
    </xdr:to>
    <xdr:sp>
      <xdr:nvSpPr>
        <xdr:cNvPr id="306348" name="AutoShape 6">
          <a:hlinkClick xmlns:r="http://schemas.openxmlformats.org/officeDocument/2006/relationships" r:id="rId1"/>
        </xdr:cNvPr>
        <xdr:cNvSpPr/>
      </xdr:nvSpPr>
      <xdr:spPr>
        <a:xfrm>
          <a:off x="10795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11</xdr:col>
          <xdr:colOff>76200</xdr:colOff>
          <xdr:row>0</xdr:row>
          <xdr:rowOff>76200</xdr:rowOff>
        </xdr:from>
        <xdr:to>
          <xdr:col>12</xdr:col>
          <xdr:colOff>654050</xdr:colOff>
          <xdr:row>1</xdr:row>
          <xdr:rowOff>146050</xdr:rowOff>
        </xdr:to>
        <xdr:sp macro="[0]!复选框70_Click">
          <xdr:nvSpPr>
            <xdr:cNvPr id="306246" name="Check Box 70" hidden="1">
              <a:extLst>
                <a:ext uri="{63B3BB69-23CF-44E3-9099-C40C66FF867C}">
                  <a14:compatExt spid="_x0000_s306246"/>
                </a:ext>
              </a:extLst>
            </xdr:cNvPr>
            <xdr:cNvSpPr/>
          </xdr:nvSpPr>
          <xdr:spPr>
            <a:xfrm>
              <a:off x="10045700" y="76200"/>
              <a:ext cx="1263650" cy="45085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21.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647700</xdr:colOff>
      <xdr:row>2</xdr:row>
      <xdr:rowOff>50800</xdr:rowOff>
    </xdr:to>
    <xdr:sp>
      <xdr:nvSpPr>
        <xdr:cNvPr id="307371" name="AutoShape 6">
          <a:hlinkClick xmlns:r="http://schemas.openxmlformats.org/officeDocument/2006/relationships" r:id="rId1"/>
        </xdr:cNvPr>
        <xdr:cNvSpPr/>
      </xdr:nvSpPr>
      <xdr:spPr>
        <a:xfrm>
          <a:off x="10795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11</xdr:col>
          <xdr:colOff>114300</xdr:colOff>
          <xdr:row>0</xdr:row>
          <xdr:rowOff>100965</xdr:rowOff>
        </xdr:from>
        <xdr:to>
          <xdr:col>12</xdr:col>
          <xdr:colOff>680085</xdr:colOff>
          <xdr:row>1</xdr:row>
          <xdr:rowOff>146050</xdr:rowOff>
        </xdr:to>
        <xdr:sp macro="[0]!应收股利_复选框70_Click">
          <xdr:nvSpPr>
            <xdr:cNvPr id="307270" name="Check Box 70" hidden="1">
              <a:extLst>
                <a:ext uri="{63B3BB69-23CF-44E3-9099-C40C66FF867C}">
                  <a14:compatExt spid="_x0000_s307270"/>
                </a:ext>
              </a:extLst>
            </xdr:cNvPr>
            <xdr:cNvSpPr/>
          </xdr:nvSpPr>
          <xdr:spPr>
            <a:xfrm>
              <a:off x="9709150" y="100965"/>
              <a:ext cx="1251585" cy="42608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22.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666750</xdr:colOff>
      <xdr:row>2</xdr:row>
      <xdr:rowOff>50800</xdr:rowOff>
    </xdr:to>
    <xdr:sp>
      <xdr:nvSpPr>
        <xdr:cNvPr id="308395" name="AutoShape 14">
          <a:hlinkClick xmlns:r="http://schemas.openxmlformats.org/officeDocument/2006/relationships" r:id="rId1"/>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19</xdr:col>
          <xdr:colOff>139700</xdr:colOff>
          <xdr:row>0</xdr:row>
          <xdr:rowOff>151765</xdr:rowOff>
        </xdr:from>
        <xdr:to>
          <xdr:col>21</xdr:col>
          <xdr:colOff>19050</xdr:colOff>
          <xdr:row>1</xdr:row>
          <xdr:rowOff>101600</xdr:rowOff>
        </xdr:to>
        <xdr:sp macro="[0]!其他应收款_复选框70_Click">
          <xdr:nvSpPr>
            <xdr:cNvPr id="308294" name="Check Box 70" hidden="1">
              <a:extLst>
                <a:ext uri="{63B3BB69-23CF-44E3-9099-C40C66FF867C}">
                  <a14:compatExt spid="_x0000_s308294"/>
                </a:ext>
              </a:extLst>
            </xdr:cNvPr>
            <xdr:cNvSpPr/>
          </xdr:nvSpPr>
          <xdr:spPr>
            <a:xfrm>
              <a:off x="10064750" y="151765"/>
              <a:ext cx="1250950" cy="33083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23.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419735</xdr:colOff>
      <xdr:row>2</xdr:row>
      <xdr:rowOff>50800</xdr:rowOff>
    </xdr:to>
    <xdr:sp>
      <xdr:nvSpPr>
        <xdr:cNvPr id="309418" name="AutoShape 12">
          <a:hlinkClick xmlns:r="http://schemas.openxmlformats.org/officeDocument/2006/relationships" r:id="rId1"/>
        </xdr:cNvPr>
        <xdr:cNvSpPr/>
      </xdr:nvSpPr>
      <xdr:spPr>
        <a:xfrm>
          <a:off x="107950" y="95250"/>
          <a:ext cx="959485" cy="536575"/>
        </a:xfrm>
        <a:prstGeom prst="leftArrow">
          <a:avLst>
            <a:gd name="adj1" fmla="val 50000"/>
            <a:gd name="adj2" fmla="val 44414"/>
          </a:avLst>
        </a:prstGeom>
        <a:solidFill>
          <a:srgbClr val="993300">
            <a:alpha val="100000"/>
          </a:srgbClr>
        </a:solidFill>
        <a:ln w="9525">
          <a:noFill/>
        </a:ln>
      </xdr:spPr>
    </xdr:sp>
    <xdr:clientData/>
  </xdr:twoCellAnchor>
</xdr:wsDr>
</file>

<file path=xl/drawings/drawing24.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2</xdr:col>
      <xdr:colOff>641350</xdr:colOff>
      <xdr:row>2</xdr:row>
      <xdr:rowOff>50800</xdr:rowOff>
    </xdr:to>
    <xdr:sp>
      <xdr:nvSpPr>
        <xdr:cNvPr id="310443" name="AutoShape 4">
          <a:hlinkClick xmlns:r="http://schemas.openxmlformats.org/officeDocument/2006/relationships" r:id="rId1"/>
        </xdr:cNvPr>
        <xdr:cNvSpPr/>
      </xdr:nvSpPr>
      <xdr:spPr>
        <a:xfrm>
          <a:off x="107950" y="95250"/>
          <a:ext cx="1924050" cy="536575"/>
        </a:xfrm>
        <a:prstGeom prst="leftArrow">
          <a:avLst>
            <a:gd name="adj1" fmla="val 50000"/>
            <a:gd name="adj2" fmla="val 89063"/>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14</xdr:col>
          <xdr:colOff>209550</xdr:colOff>
          <xdr:row>0</xdr:row>
          <xdr:rowOff>100965</xdr:rowOff>
        </xdr:from>
        <xdr:to>
          <xdr:col>16</xdr:col>
          <xdr:colOff>19050</xdr:colOff>
          <xdr:row>1</xdr:row>
          <xdr:rowOff>184150</xdr:rowOff>
        </xdr:to>
        <xdr:sp macro="[0]!材料采购在途物资_复选框70_Click">
          <xdr:nvSpPr>
            <xdr:cNvPr id="310342" name="Check Box 70" hidden="1">
              <a:extLst>
                <a:ext uri="{63B3BB69-23CF-44E3-9099-C40C66FF867C}">
                  <a14:compatExt spid="_x0000_s310342"/>
                </a:ext>
              </a:extLst>
            </xdr:cNvPr>
            <xdr:cNvSpPr/>
          </xdr:nvSpPr>
          <xdr:spPr>
            <a:xfrm>
              <a:off x="10185400" y="100965"/>
              <a:ext cx="1181100" cy="46418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25.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704850</xdr:colOff>
      <xdr:row>2</xdr:row>
      <xdr:rowOff>50800</xdr:rowOff>
    </xdr:to>
    <xdr:sp>
      <xdr:nvSpPr>
        <xdr:cNvPr id="311467" name="AutoShape 7">
          <a:hlinkClick xmlns:r="http://schemas.openxmlformats.org/officeDocument/2006/relationships" r:id="rId1"/>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15</xdr:col>
          <xdr:colOff>76200</xdr:colOff>
          <xdr:row>0</xdr:row>
          <xdr:rowOff>89535</xdr:rowOff>
        </xdr:from>
        <xdr:to>
          <xdr:col>17</xdr:col>
          <xdr:colOff>0</xdr:colOff>
          <xdr:row>1</xdr:row>
          <xdr:rowOff>88900</xdr:rowOff>
        </xdr:to>
        <xdr:sp macro="[0]!原材料_复选框70_Click">
          <xdr:nvSpPr>
            <xdr:cNvPr id="311366" name="Check Box 70" hidden="1">
              <a:extLst>
                <a:ext uri="{63B3BB69-23CF-44E3-9099-C40C66FF867C}">
                  <a14:compatExt spid="_x0000_s311366"/>
                </a:ext>
              </a:extLst>
            </xdr:cNvPr>
            <xdr:cNvSpPr/>
          </xdr:nvSpPr>
          <xdr:spPr>
            <a:xfrm>
              <a:off x="9696450" y="89535"/>
              <a:ext cx="1295400" cy="38036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26.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692150</xdr:colOff>
      <xdr:row>2</xdr:row>
      <xdr:rowOff>50800</xdr:rowOff>
    </xdr:to>
    <xdr:sp>
      <xdr:nvSpPr>
        <xdr:cNvPr id="312491" name="AutoShape 9">
          <a:hlinkClick xmlns:r="http://schemas.openxmlformats.org/officeDocument/2006/relationships" r:id="rId1"/>
        </xdr:cNvPr>
        <xdr:cNvSpPr/>
      </xdr:nvSpPr>
      <xdr:spPr>
        <a:xfrm>
          <a:off x="10795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14</xdr:col>
          <xdr:colOff>88900</xdr:colOff>
          <xdr:row>0</xdr:row>
          <xdr:rowOff>69850</xdr:rowOff>
        </xdr:from>
        <xdr:to>
          <xdr:col>16</xdr:col>
          <xdr:colOff>88900</xdr:colOff>
          <xdr:row>1</xdr:row>
          <xdr:rowOff>146050</xdr:rowOff>
        </xdr:to>
        <xdr:sp macro="[0]!在库周转材料_复选框70_Click">
          <xdr:nvSpPr>
            <xdr:cNvPr id="312390" name="Check Box 70" hidden="1">
              <a:extLst>
                <a:ext uri="{63B3BB69-23CF-44E3-9099-C40C66FF867C}">
                  <a14:compatExt spid="_x0000_s312390"/>
                </a:ext>
              </a:extLst>
            </xdr:cNvPr>
            <xdr:cNvSpPr/>
          </xdr:nvSpPr>
          <xdr:spPr>
            <a:xfrm>
              <a:off x="9899650" y="69850"/>
              <a:ext cx="1371600" cy="45720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27.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628650</xdr:colOff>
      <xdr:row>2</xdr:row>
      <xdr:rowOff>50800</xdr:rowOff>
    </xdr:to>
    <xdr:sp>
      <xdr:nvSpPr>
        <xdr:cNvPr id="313515" name="AutoShape 5">
          <a:hlinkClick xmlns:r="http://schemas.openxmlformats.org/officeDocument/2006/relationships" r:id="rId1"/>
        </xdr:cNvPr>
        <xdr:cNvSpPr/>
      </xdr:nvSpPr>
      <xdr:spPr>
        <a:xfrm>
          <a:off x="107950" y="95250"/>
          <a:ext cx="901700" cy="536575"/>
        </a:xfrm>
        <a:prstGeom prst="leftArrow">
          <a:avLst>
            <a:gd name="adj1" fmla="val 50000"/>
            <a:gd name="adj2" fmla="val 41739"/>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14</xdr:col>
          <xdr:colOff>88900</xdr:colOff>
          <xdr:row>0</xdr:row>
          <xdr:rowOff>76200</xdr:rowOff>
        </xdr:from>
        <xdr:to>
          <xdr:col>15</xdr:col>
          <xdr:colOff>680085</xdr:colOff>
          <xdr:row>1</xdr:row>
          <xdr:rowOff>146050</xdr:rowOff>
        </xdr:to>
        <xdr:sp macro="[0]!委托加工物资_复选框70_Click">
          <xdr:nvSpPr>
            <xdr:cNvPr id="313414" name="Check Box 70" hidden="1">
              <a:extLst>
                <a:ext uri="{63B3BB69-23CF-44E3-9099-C40C66FF867C}">
                  <a14:compatExt spid="_x0000_s313414"/>
                </a:ext>
              </a:extLst>
            </xdr:cNvPr>
            <xdr:cNvSpPr/>
          </xdr:nvSpPr>
          <xdr:spPr>
            <a:xfrm>
              <a:off x="9931400" y="76200"/>
              <a:ext cx="1276985" cy="45085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28.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723900</xdr:colOff>
      <xdr:row>2</xdr:row>
      <xdr:rowOff>50800</xdr:rowOff>
    </xdr:to>
    <xdr:sp>
      <xdr:nvSpPr>
        <xdr:cNvPr id="314539" name="AutoShape 9">
          <a:hlinkClick xmlns:r="http://schemas.openxmlformats.org/officeDocument/2006/relationships" r:id="rId1"/>
        </xdr:cNvPr>
        <xdr:cNvSpPr/>
      </xdr:nvSpPr>
      <xdr:spPr>
        <a:xfrm>
          <a:off x="101600" y="95250"/>
          <a:ext cx="946150" cy="536575"/>
        </a:xfrm>
        <a:prstGeom prst="leftArrow">
          <a:avLst>
            <a:gd name="adj1" fmla="val 50000"/>
            <a:gd name="adj2" fmla="val 43797"/>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14</xdr:col>
          <xdr:colOff>44450</xdr:colOff>
          <xdr:row>0</xdr:row>
          <xdr:rowOff>76200</xdr:rowOff>
        </xdr:from>
        <xdr:to>
          <xdr:col>16</xdr:col>
          <xdr:colOff>171450</xdr:colOff>
          <xdr:row>1</xdr:row>
          <xdr:rowOff>190500</xdr:rowOff>
        </xdr:to>
        <xdr:sp macro="[0]!产成品库存商品_复选框70_Click">
          <xdr:nvSpPr>
            <xdr:cNvPr id="314438" name="Check Box 70" hidden="1">
              <a:extLst>
                <a:ext uri="{63B3BB69-23CF-44E3-9099-C40C66FF867C}">
                  <a14:compatExt spid="_x0000_s314438"/>
                </a:ext>
              </a:extLst>
            </xdr:cNvPr>
            <xdr:cNvSpPr/>
          </xdr:nvSpPr>
          <xdr:spPr>
            <a:xfrm>
              <a:off x="10648950" y="76200"/>
              <a:ext cx="1498600" cy="49530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29.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616585</xdr:colOff>
      <xdr:row>2</xdr:row>
      <xdr:rowOff>50800</xdr:rowOff>
    </xdr:to>
    <xdr:sp>
      <xdr:nvSpPr>
        <xdr:cNvPr id="315699" name="AutoShape 3">
          <a:hlinkClick xmlns:r="http://schemas.openxmlformats.org/officeDocument/2006/relationships" r:id="rId1"/>
        </xdr:cNvPr>
        <xdr:cNvSpPr/>
      </xdr:nvSpPr>
      <xdr:spPr>
        <a:xfrm>
          <a:off x="107950" y="95250"/>
          <a:ext cx="927735" cy="536575"/>
        </a:xfrm>
        <a:prstGeom prst="leftArrow">
          <a:avLst>
            <a:gd name="adj1" fmla="val 50000"/>
            <a:gd name="adj2" fmla="val 44121"/>
          </a:avLst>
        </a:prstGeom>
        <a:solidFill>
          <a:srgbClr val="993300">
            <a:alpha val="100000"/>
          </a:srgbClr>
        </a:solidFill>
        <a:ln w="9525">
          <a:noFill/>
        </a:ln>
      </xdr:spPr>
    </xdr:sp>
    <xdr:clientData/>
  </xdr:twoCellAnchor>
  <xdr:twoCellAnchor>
    <xdr:from>
      <xdr:col>0</xdr:col>
      <xdr:colOff>107950</xdr:colOff>
      <xdr:row>0</xdr:row>
      <xdr:rowOff>95250</xdr:rowOff>
    </xdr:from>
    <xdr:to>
      <xdr:col>1</xdr:col>
      <xdr:colOff>647065</xdr:colOff>
      <xdr:row>2</xdr:row>
      <xdr:rowOff>50800</xdr:rowOff>
    </xdr:to>
    <xdr:sp>
      <xdr:nvSpPr>
        <xdr:cNvPr id="315700" name="AutoShape 5">
          <a:hlinkClick xmlns:r="http://schemas.openxmlformats.org/officeDocument/2006/relationships" r:id="rId1"/>
        </xdr:cNvPr>
        <xdr:cNvSpPr/>
      </xdr:nvSpPr>
      <xdr:spPr>
        <a:xfrm>
          <a:off x="10795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12</xdr:col>
          <xdr:colOff>44450</xdr:colOff>
          <xdr:row>0</xdr:row>
          <xdr:rowOff>76200</xdr:rowOff>
        </xdr:from>
        <xdr:to>
          <xdr:col>13</xdr:col>
          <xdr:colOff>342900</xdr:colOff>
          <xdr:row>1</xdr:row>
          <xdr:rowOff>76835</xdr:rowOff>
        </xdr:to>
        <xdr:sp macro="[0]!复选框106_Click">
          <xdr:nvSpPr>
            <xdr:cNvPr id="315498" name="Check Box 106" hidden="1">
              <a:extLst>
                <a:ext uri="{63B3BB69-23CF-44E3-9099-C40C66FF867C}">
                  <a14:compatExt spid="_x0000_s315498"/>
                </a:ext>
              </a:extLst>
            </xdr:cNvPr>
            <xdr:cNvSpPr/>
          </xdr:nvSpPr>
          <xdr:spPr>
            <a:xfrm>
              <a:off x="11493500" y="76200"/>
              <a:ext cx="984250" cy="38163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0</xdr:col>
      <xdr:colOff>165100</xdr:colOff>
      <xdr:row>0</xdr:row>
      <xdr:rowOff>69850</xdr:rowOff>
    </xdr:from>
    <xdr:to>
      <xdr:col>0</xdr:col>
      <xdr:colOff>661670</xdr:colOff>
      <xdr:row>0</xdr:row>
      <xdr:rowOff>361315</xdr:rowOff>
    </xdr:to>
    <xdr:sp>
      <xdr:nvSpPr>
        <xdr:cNvPr id="129319" name="左箭头 1">
          <a:hlinkClick xmlns:r="http://schemas.openxmlformats.org/officeDocument/2006/relationships" r:id="rId1"/>
        </xdr:cNvPr>
        <xdr:cNvSpPr/>
      </xdr:nvSpPr>
      <xdr:spPr>
        <a:xfrm>
          <a:off x="165100" y="69850"/>
          <a:ext cx="496570" cy="291465"/>
        </a:xfrm>
        <a:prstGeom prst="leftArrow">
          <a:avLst>
            <a:gd name="adj1" fmla="val 50000"/>
            <a:gd name="adj2" fmla="val 50117"/>
          </a:avLst>
        </a:prstGeom>
        <a:solidFill>
          <a:srgbClr val="984807">
            <a:alpha val="100000"/>
          </a:srgbClr>
        </a:solidFill>
        <a:ln w="9525">
          <a:noFill/>
        </a:ln>
      </xdr:spPr>
    </xdr:sp>
    <xdr:clientData/>
  </xdr:twoCellAnchor>
</xdr:wsDr>
</file>

<file path=xl/drawings/drawing30.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704850</xdr:colOff>
      <xdr:row>2</xdr:row>
      <xdr:rowOff>50800</xdr:rowOff>
    </xdr:to>
    <xdr:sp>
      <xdr:nvSpPr>
        <xdr:cNvPr id="316587" name="AutoShape 4">
          <a:hlinkClick xmlns:r="http://schemas.openxmlformats.org/officeDocument/2006/relationships" r:id="rId1"/>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15</xdr:col>
          <xdr:colOff>69850</xdr:colOff>
          <xdr:row>0</xdr:row>
          <xdr:rowOff>100965</xdr:rowOff>
        </xdr:from>
        <xdr:to>
          <xdr:col>17</xdr:col>
          <xdr:colOff>311150</xdr:colOff>
          <xdr:row>1</xdr:row>
          <xdr:rowOff>114300</xdr:rowOff>
        </xdr:to>
        <xdr:sp macro="[0]!复选框71_Click">
          <xdr:nvSpPr>
            <xdr:cNvPr id="316487" name="Check Box 71" hidden="1">
              <a:extLst>
                <a:ext uri="{63B3BB69-23CF-44E3-9099-C40C66FF867C}">
                  <a14:compatExt spid="_x0000_s316487"/>
                </a:ext>
              </a:extLst>
            </xdr:cNvPr>
            <xdr:cNvSpPr/>
          </xdr:nvSpPr>
          <xdr:spPr>
            <a:xfrm>
              <a:off x="9855200" y="100965"/>
              <a:ext cx="1612900" cy="39433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31.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711200</xdr:colOff>
      <xdr:row>2</xdr:row>
      <xdr:rowOff>50800</xdr:rowOff>
    </xdr:to>
    <xdr:sp>
      <xdr:nvSpPr>
        <xdr:cNvPr id="317611" name="AutoShape 4">
          <a:hlinkClick xmlns:r="http://schemas.openxmlformats.org/officeDocument/2006/relationships" r:id="rId1"/>
        </xdr:cNvPr>
        <xdr:cNvSpPr/>
      </xdr:nvSpPr>
      <xdr:spPr>
        <a:xfrm>
          <a:off x="10160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16</xdr:col>
          <xdr:colOff>95250</xdr:colOff>
          <xdr:row>0</xdr:row>
          <xdr:rowOff>76200</xdr:rowOff>
        </xdr:from>
        <xdr:to>
          <xdr:col>17</xdr:col>
          <xdr:colOff>628650</xdr:colOff>
          <xdr:row>1</xdr:row>
          <xdr:rowOff>38100</xdr:rowOff>
        </xdr:to>
        <xdr:sp macro="[0]!在用周转材料_复选框71_Click">
          <xdr:nvSpPr>
            <xdr:cNvPr id="317511" name="Check Box 71" hidden="1">
              <a:extLst>
                <a:ext uri="{63B3BB69-23CF-44E3-9099-C40C66FF867C}">
                  <a14:compatExt spid="_x0000_s317511"/>
                </a:ext>
              </a:extLst>
            </xdr:cNvPr>
            <xdr:cNvSpPr/>
          </xdr:nvSpPr>
          <xdr:spPr>
            <a:xfrm>
              <a:off x="10331450" y="76200"/>
              <a:ext cx="1219200" cy="34290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32.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711200</xdr:colOff>
      <xdr:row>2</xdr:row>
      <xdr:rowOff>50800</xdr:rowOff>
    </xdr:to>
    <xdr:sp>
      <xdr:nvSpPr>
        <xdr:cNvPr id="318635" name="AutoShape 4">
          <a:hlinkClick xmlns:r="http://schemas.openxmlformats.org/officeDocument/2006/relationships" r:id="rId1"/>
        </xdr:cNvPr>
        <xdr:cNvSpPr/>
      </xdr:nvSpPr>
      <xdr:spPr>
        <a:xfrm>
          <a:off x="10160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16</xdr:col>
          <xdr:colOff>95250</xdr:colOff>
          <xdr:row>0</xdr:row>
          <xdr:rowOff>89535</xdr:rowOff>
        </xdr:from>
        <xdr:to>
          <xdr:col>17</xdr:col>
          <xdr:colOff>476250</xdr:colOff>
          <xdr:row>1</xdr:row>
          <xdr:rowOff>57150</xdr:rowOff>
        </xdr:to>
        <xdr:sp macro="[0]!低值易耗品_复选框71_Click">
          <xdr:nvSpPr>
            <xdr:cNvPr id="318535" name="Check Box 71" hidden="1">
              <a:extLst>
                <a:ext uri="{63B3BB69-23CF-44E3-9099-C40C66FF867C}">
                  <a14:compatExt spid="_x0000_s318535"/>
                </a:ext>
              </a:extLst>
            </xdr:cNvPr>
            <xdr:cNvSpPr/>
          </xdr:nvSpPr>
          <xdr:spPr>
            <a:xfrm>
              <a:off x="10331450" y="89535"/>
              <a:ext cx="1066800" cy="34861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33.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647700</xdr:colOff>
      <xdr:row>2</xdr:row>
      <xdr:rowOff>50800</xdr:rowOff>
    </xdr:to>
    <xdr:sp>
      <xdr:nvSpPr>
        <xdr:cNvPr id="319795" name="AutoShape 5">
          <a:hlinkClick xmlns:r="http://schemas.openxmlformats.org/officeDocument/2006/relationships" r:id="rId1"/>
        </xdr:cNvPr>
        <xdr:cNvSpPr/>
      </xdr:nvSpPr>
      <xdr:spPr>
        <a:xfrm>
          <a:off x="101600" y="95250"/>
          <a:ext cx="990600" cy="536575"/>
        </a:xfrm>
        <a:prstGeom prst="leftArrow">
          <a:avLst>
            <a:gd name="adj1" fmla="val 50000"/>
            <a:gd name="adj2" fmla="val 44666"/>
          </a:avLst>
        </a:prstGeom>
        <a:solidFill>
          <a:srgbClr val="993300">
            <a:alpha val="100000"/>
          </a:srgbClr>
        </a:solidFill>
        <a:ln w="9525">
          <a:noFill/>
        </a:ln>
      </xdr:spPr>
    </xdr:sp>
    <xdr:clientData/>
  </xdr:twoCellAnchor>
  <xdr:twoCellAnchor>
    <xdr:from>
      <xdr:col>0</xdr:col>
      <xdr:colOff>101600</xdr:colOff>
      <xdr:row>0</xdr:row>
      <xdr:rowOff>95250</xdr:rowOff>
    </xdr:from>
    <xdr:to>
      <xdr:col>1</xdr:col>
      <xdr:colOff>615950</xdr:colOff>
      <xdr:row>2</xdr:row>
      <xdr:rowOff>50800</xdr:rowOff>
    </xdr:to>
    <xdr:sp>
      <xdr:nvSpPr>
        <xdr:cNvPr id="319796" name="AutoShape 3">
          <a:hlinkClick xmlns:r="http://schemas.openxmlformats.org/officeDocument/2006/relationships" r:id="rId2"/>
        </xdr:cNvPr>
        <xdr:cNvSpPr/>
      </xdr:nvSpPr>
      <xdr:spPr>
        <a:xfrm>
          <a:off x="10160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21</xdr:col>
          <xdr:colOff>57150</xdr:colOff>
          <xdr:row>0</xdr:row>
          <xdr:rowOff>19050</xdr:rowOff>
        </xdr:from>
        <xdr:to>
          <xdr:col>23</xdr:col>
          <xdr:colOff>114300</xdr:colOff>
          <xdr:row>1</xdr:row>
          <xdr:rowOff>76835</xdr:rowOff>
        </xdr:to>
        <xdr:sp macro="[0]!复选框108_Click">
          <xdr:nvSpPr>
            <xdr:cNvPr id="319596" name="Check Box 108" hidden="1">
              <a:extLst>
                <a:ext uri="{63B3BB69-23CF-44E3-9099-C40C66FF867C}">
                  <a14:compatExt spid="_x0000_s319596"/>
                </a:ext>
              </a:extLst>
            </xdr:cNvPr>
            <xdr:cNvSpPr/>
          </xdr:nvSpPr>
          <xdr:spPr>
            <a:xfrm>
              <a:off x="15151100" y="19050"/>
              <a:ext cx="1428750" cy="43878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34.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730250</xdr:colOff>
      <xdr:row>2</xdr:row>
      <xdr:rowOff>50800</xdr:rowOff>
    </xdr:to>
    <xdr:sp>
      <xdr:nvSpPr>
        <xdr:cNvPr id="320683" name="AutoShape 3">
          <a:hlinkClick xmlns:r="http://schemas.openxmlformats.org/officeDocument/2006/relationships" r:id="rId1"/>
        </xdr:cNvPr>
        <xdr:cNvSpPr/>
      </xdr:nvSpPr>
      <xdr:spPr>
        <a:xfrm>
          <a:off x="10160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12</xdr:col>
          <xdr:colOff>95250</xdr:colOff>
          <xdr:row>0</xdr:row>
          <xdr:rowOff>56515</xdr:rowOff>
        </xdr:from>
        <xdr:to>
          <xdr:col>14</xdr:col>
          <xdr:colOff>31750</xdr:colOff>
          <xdr:row>1</xdr:row>
          <xdr:rowOff>120015</xdr:rowOff>
        </xdr:to>
        <xdr:sp macro="[0]!复选框72_Click">
          <xdr:nvSpPr>
            <xdr:cNvPr id="320584" name="Check Box 72" hidden="1">
              <a:extLst>
                <a:ext uri="{63B3BB69-23CF-44E3-9099-C40C66FF867C}">
                  <a14:compatExt spid="_x0000_s320584"/>
                </a:ext>
              </a:extLst>
            </xdr:cNvPr>
            <xdr:cNvSpPr/>
          </xdr:nvSpPr>
          <xdr:spPr>
            <a:xfrm>
              <a:off x="10058400" y="56515"/>
              <a:ext cx="1308100" cy="44450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35.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629285</xdr:colOff>
      <xdr:row>2</xdr:row>
      <xdr:rowOff>50800</xdr:rowOff>
    </xdr:to>
    <xdr:sp>
      <xdr:nvSpPr>
        <xdr:cNvPr id="321707" name="AutoShape 6">
          <a:hlinkClick xmlns:r="http://schemas.openxmlformats.org/officeDocument/2006/relationships" r:id="rId1"/>
        </xdr:cNvPr>
        <xdr:cNvSpPr/>
      </xdr:nvSpPr>
      <xdr:spPr>
        <a:xfrm>
          <a:off x="107950" y="95250"/>
          <a:ext cx="959485" cy="536575"/>
        </a:xfrm>
        <a:prstGeom prst="leftArrow">
          <a:avLst>
            <a:gd name="adj1" fmla="val 50000"/>
            <a:gd name="adj2" fmla="val 4441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9</xdr:col>
          <xdr:colOff>152400</xdr:colOff>
          <xdr:row>0</xdr:row>
          <xdr:rowOff>114300</xdr:rowOff>
        </xdr:from>
        <xdr:to>
          <xdr:col>11</xdr:col>
          <xdr:colOff>203200</xdr:colOff>
          <xdr:row>2</xdr:row>
          <xdr:rowOff>19050</xdr:rowOff>
        </xdr:to>
        <xdr:sp macro="[0]!一年到期非流动资产_复选框72_Click">
          <xdr:nvSpPr>
            <xdr:cNvPr id="321608" name="Check Box 72" hidden="1">
              <a:extLst>
                <a:ext uri="{63B3BB69-23CF-44E3-9099-C40C66FF867C}">
                  <a14:compatExt spid="_x0000_s321608"/>
                </a:ext>
              </a:extLst>
            </xdr:cNvPr>
            <xdr:cNvSpPr/>
          </xdr:nvSpPr>
          <xdr:spPr>
            <a:xfrm>
              <a:off x="10058400" y="114300"/>
              <a:ext cx="1422400" cy="48577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36.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647065</xdr:colOff>
      <xdr:row>2</xdr:row>
      <xdr:rowOff>50800</xdr:rowOff>
    </xdr:to>
    <xdr:sp>
      <xdr:nvSpPr>
        <xdr:cNvPr id="322731" name="AutoShape 5">
          <a:hlinkClick xmlns:r="http://schemas.openxmlformats.org/officeDocument/2006/relationships" r:id="rId1"/>
        </xdr:cNvPr>
        <xdr:cNvSpPr/>
      </xdr:nvSpPr>
      <xdr:spPr>
        <a:xfrm>
          <a:off x="10795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10</xdr:col>
          <xdr:colOff>38100</xdr:colOff>
          <xdr:row>0</xdr:row>
          <xdr:rowOff>56515</xdr:rowOff>
        </xdr:from>
        <xdr:to>
          <xdr:col>11</xdr:col>
          <xdr:colOff>647700</xdr:colOff>
          <xdr:row>1</xdr:row>
          <xdr:rowOff>120015</xdr:rowOff>
        </xdr:to>
        <xdr:sp macro="[0]!其他流动资产_复选框72_Click">
          <xdr:nvSpPr>
            <xdr:cNvPr id="322632" name="Check Box 72" hidden="1">
              <a:extLst>
                <a:ext uri="{63B3BB69-23CF-44E3-9099-C40C66FF867C}">
                  <a14:compatExt spid="_x0000_s322632"/>
                </a:ext>
              </a:extLst>
            </xdr:cNvPr>
            <xdr:cNvSpPr/>
          </xdr:nvSpPr>
          <xdr:spPr>
            <a:xfrm>
              <a:off x="10001250" y="56515"/>
              <a:ext cx="1295400" cy="44450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37.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458470</xdr:colOff>
      <xdr:row>2</xdr:row>
      <xdr:rowOff>50800</xdr:rowOff>
    </xdr:to>
    <xdr:sp>
      <xdr:nvSpPr>
        <xdr:cNvPr id="323754" name="AutoShape 20">
          <a:hlinkClick xmlns:r="http://schemas.openxmlformats.org/officeDocument/2006/relationships" r:id="rId1"/>
        </xdr:cNvPr>
        <xdr:cNvSpPr/>
      </xdr:nvSpPr>
      <xdr:spPr>
        <a:xfrm>
          <a:off x="107950" y="95250"/>
          <a:ext cx="998220" cy="536575"/>
        </a:xfrm>
        <a:prstGeom prst="leftArrow">
          <a:avLst>
            <a:gd name="adj1" fmla="val 50000"/>
            <a:gd name="adj2" fmla="val 46207"/>
          </a:avLst>
        </a:prstGeom>
        <a:solidFill>
          <a:srgbClr val="993300">
            <a:alpha val="100000"/>
          </a:srgbClr>
        </a:solidFill>
        <a:ln w="9525">
          <a:noFill/>
        </a:ln>
      </xdr:spPr>
    </xdr:sp>
    <xdr:clientData/>
  </xdr:twoCellAnchor>
</xdr:wsDr>
</file>

<file path=xl/drawings/drawing38.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730250</xdr:colOff>
      <xdr:row>2</xdr:row>
      <xdr:rowOff>50800</xdr:rowOff>
    </xdr:to>
    <xdr:sp>
      <xdr:nvSpPr>
        <xdr:cNvPr id="324779" name="AutoShape 3">
          <a:hlinkClick xmlns:r="http://schemas.openxmlformats.org/officeDocument/2006/relationships" r:id="rId1"/>
        </xdr:cNvPr>
        <xdr:cNvSpPr/>
      </xdr:nvSpPr>
      <xdr:spPr>
        <a:xfrm>
          <a:off x="10160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12</xdr:col>
          <xdr:colOff>88900</xdr:colOff>
          <xdr:row>0</xdr:row>
          <xdr:rowOff>69850</xdr:rowOff>
        </xdr:from>
        <xdr:to>
          <xdr:col>14</xdr:col>
          <xdr:colOff>31750</xdr:colOff>
          <xdr:row>1</xdr:row>
          <xdr:rowOff>120015</xdr:rowOff>
        </xdr:to>
        <xdr:sp macro="[0]!债权投资_复选框72_Click">
          <xdr:nvSpPr>
            <xdr:cNvPr id="324680" name="Check Box 72" hidden="1">
              <a:extLst>
                <a:ext uri="{63B3BB69-23CF-44E3-9099-C40C66FF867C}">
                  <a14:compatExt spid="_x0000_s324680"/>
                </a:ext>
              </a:extLst>
            </xdr:cNvPr>
            <xdr:cNvSpPr/>
          </xdr:nvSpPr>
          <xdr:spPr>
            <a:xfrm>
              <a:off x="10052050" y="69850"/>
              <a:ext cx="1314450" cy="43116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39.xml><?xml version="1.0" encoding="utf-8"?>
<xdr:wsDr xmlns:xdr="http://schemas.openxmlformats.org/drawingml/2006/spreadsheetDrawing" xmlns:r="http://schemas.openxmlformats.org/officeDocument/2006/relationships" xmlns:a="http://schemas.openxmlformats.org/drawingml/2006/main">
  <xdr:twoCellAnchor>
    <xdr:from>
      <xdr:col>0</xdr:col>
      <xdr:colOff>95250</xdr:colOff>
      <xdr:row>0</xdr:row>
      <xdr:rowOff>89535</xdr:rowOff>
    </xdr:from>
    <xdr:to>
      <xdr:col>1</xdr:col>
      <xdr:colOff>724535</xdr:colOff>
      <xdr:row>2</xdr:row>
      <xdr:rowOff>38100</xdr:rowOff>
    </xdr:to>
    <xdr:sp>
      <xdr:nvSpPr>
        <xdr:cNvPr id="329899" name="AutoShape 3">
          <a:hlinkClick xmlns:r="http://schemas.openxmlformats.org/officeDocument/2006/relationships" r:id="rId1"/>
        </xdr:cNvPr>
        <xdr:cNvSpPr/>
      </xdr:nvSpPr>
      <xdr:spPr>
        <a:xfrm>
          <a:off x="95250" y="89535"/>
          <a:ext cx="959485" cy="529590"/>
        </a:xfrm>
        <a:prstGeom prst="leftArrow">
          <a:avLst>
            <a:gd name="adj1" fmla="val 50000"/>
            <a:gd name="adj2" fmla="val 45000"/>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12</xdr:col>
          <xdr:colOff>76200</xdr:colOff>
          <xdr:row>0</xdr:row>
          <xdr:rowOff>19050</xdr:rowOff>
        </xdr:from>
        <xdr:to>
          <xdr:col>14</xdr:col>
          <xdr:colOff>228600</xdr:colOff>
          <xdr:row>1</xdr:row>
          <xdr:rowOff>184150</xdr:rowOff>
        </xdr:to>
        <xdr:sp macro="[0]!复选框1096_Click">
          <xdr:nvSpPr>
            <xdr:cNvPr id="329800" name="Check Box 1096" hidden="1">
              <a:extLst>
                <a:ext uri="{63B3BB69-23CF-44E3-9099-C40C66FF867C}">
                  <a14:compatExt spid="_x0000_s329800"/>
                </a:ext>
              </a:extLst>
            </xdr:cNvPr>
            <xdr:cNvSpPr/>
          </xdr:nvSpPr>
          <xdr:spPr>
            <a:xfrm>
              <a:off x="10039350" y="19050"/>
              <a:ext cx="1524000" cy="54610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0</xdr:col>
      <xdr:colOff>120650</xdr:colOff>
      <xdr:row>1</xdr:row>
      <xdr:rowOff>50800</xdr:rowOff>
    </xdr:from>
    <xdr:to>
      <xdr:col>1</xdr:col>
      <xdr:colOff>349885</xdr:colOff>
      <xdr:row>3</xdr:row>
      <xdr:rowOff>6350</xdr:rowOff>
    </xdr:to>
    <xdr:sp>
      <xdr:nvSpPr>
        <xdr:cNvPr id="516182" name="AutoShape 8">
          <a:hlinkClick xmlns:r="http://schemas.openxmlformats.org/officeDocument/2006/relationships" r:id="rId1"/>
        </xdr:cNvPr>
        <xdr:cNvSpPr/>
      </xdr:nvSpPr>
      <xdr:spPr>
        <a:xfrm>
          <a:off x="120650" y="431800"/>
          <a:ext cx="705485" cy="355600"/>
        </a:xfrm>
        <a:prstGeom prst="leftArrow">
          <a:avLst>
            <a:gd name="adj1" fmla="val 50000"/>
            <a:gd name="adj2" fmla="val 45611"/>
          </a:avLst>
        </a:prstGeom>
        <a:solidFill>
          <a:srgbClr val="993300">
            <a:alpha val="100000"/>
          </a:srgbClr>
        </a:solidFill>
        <a:ln w="9525">
          <a:noFill/>
        </a:ln>
      </xdr:spPr>
    </xdr:sp>
    <xdr:clientData/>
  </xdr:twoCellAnchor>
  <xdr:twoCellAnchor editAs="oneCell">
    <xdr:from>
      <xdr:col>10</xdr:col>
      <xdr:colOff>0</xdr:colOff>
      <xdr:row>14</xdr:row>
      <xdr:rowOff>0</xdr:rowOff>
    </xdr:from>
    <xdr:to>
      <xdr:col>10</xdr:col>
      <xdr:colOff>209550</xdr:colOff>
      <xdr:row>14</xdr:row>
      <xdr:rowOff>190500</xdr:rowOff>
    </xdr:to>
    <xdr:pic>
      <xdr:nvPicPr>
        <xdr:cNvPr id="516183" name="图片 2" descr="1.JPG"/>
        <xdr:cNvPicPr>
          <a:picLocks noChangeAspect="1"/>
        </xdr:cNvPicPr>
      </xdr:nvPicPr>
      <xdr:blipFill>
        <a:blip r:embed="rId2"/>
        <a:stretch>
          <a:fillRect/>
        </a:stretch>
      </xdr:blipFill>
      <xdr:spPr>
        <a:xfrm>
          <a:off x="12033250" y="3076575"/>
          <a:ext cx="209550" cy="190500"/>
        </a:xfrm>
        <a:prstGeom prst="rect">
          <a:avLst/>
        </a:prstGeom>
        <a:noFill/>
        <a:ln w="9525">
          <a:noFill/>
        </a:ln>
      </xdr:spPr>
    </xdr:pic>
    <xdr:clientData/>
  </xdr:twoCellAnchor>
</xdr:wsDr>
</file>

<file path=xl/drawings/drawing40.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667385</xdr:colOff>
      <xdr:row>2</xdr:row>
      <xdr:rowOff>50800</xdr:rowOff>
    </xdr:to>
    <xdr:sp>
      <xdr:nvSpPr>
        <xdr:cNvPr id="331947" name="AutoShape 8">
          <a:hlinkClick xmlns:r="http://schemas.openxmlformats.org/officeDocument/2006/relationships" r:id="rId1"/>
        </xdr:cNvPr>
        <xdr:cNvSpPr/>
      </xdr:nvSpPr>
      <xdr:spPr>
        <a:xfrm>
          <a:off x="101600" y="95250"/>
          <a:ext cx="965835" cy="536575"/>
        </a:xfrm>
        <a:prstGeom prst="leftArrow">
          <a:avLst>
            <a:gd name="adj1" fmla="val 50000"/>
            <a:gd name="adj2" fmla="val 4497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9</xdr:col>
          <xdr:colOff>0</xdr:colOff>
          <xdr:row>0</xdr:row>
          <xdr:rowOff>56515</xdr:rowOff>
        </xdr:from>
        <xdr:to>
          <xdr:col>11</xdr:col>
          <xdr:colOff>88900</xdr:colOff>
          <xdr:row>1</xdr:row>
          <xdr:rowOff>57150</xdr:rowOff>
        </xdr:to>
        <xdr:sp macro="[0]!长期应收款_复选框1096_Click">
          <xdr:nvSpPr>
            <xdr:cNvPr id="331848" name="Check Box 1096" hidden="1">
              <a:extLst>
                <a:ext uri="{63B3BB69-23CF-44E3-9099-C40C66FF867C}">
                  <a14:compatExt spid="_x0000_s331848"/>
                </a:ext>
              </a:extLst>
            </xdr:cNvPr>
            <xdr:cNvSpPr/>
          </xdr:nvSpPr>
          <xdr:spPr>
            <a:xfrm>
              <a:off x="9956800" y="56515"/>
              <a:ext cx="1460500" cy="38163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41.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704850</xdr:colOff>
      <xdr:row>2</xdr:row>
      <xdr:rowOff>50800</xdr:rowOff>
    </xdr:to>
    <xdr:sp>
      <xdr:nvSpPr>
        <xdr:cNvPr id="332971" name="AutoShape 3">
          <a:hlinkClick xmlns:r="http://schemas.openxmlformats.org/officeDocument/2006/relationships" r:id="rId1"/>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11</xdr:col>
          <xdr:colOff>38100</xdr:colOff>
          <xdr:row>0</xdr:row>
          <xdr:rowOff>19050</xdr:rowOff>
        </xdr:from>
        <xdr:to>
          <xdr:col>13</xdr:col>
          <xdr:colOff>57150</xdr:colOff>
          <xdr:row>1</xdr:row>
          <xdr:rowOff>76835</xdr:rowOff>
        </xdr:to>
        <xdr:sp macro="[0]!长期股权投资_复选框1096_Click">
          <xdr:nvSpPr>
            <xdr:cNvPr id="332872" name="Check Box 1096" hidden="1">
              <a:extLst>
                <a:ext uri="{63B3BB69-23CF-44E3-9099-C40C66FF867C}">
                  <a14:compatExt spid="_x0000_s332872"/>
                </a:ext>
              </a:extLst>
            </xdr:cNvPr>
            <xdr:cNvSpPr/>
          </xdr:nvSpPr>
          <xdr:spPr>
            <a:xfrm>
              <a:off x="10026650" y="19050"/>
              <a:ext cx="1600200" cy="43878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42.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635000</xdr:colOff>
      <xdr:row>2</xdr:row>
      <xdr:rowOff>50800</xdr:rowOff>
    </xdr:to>
    <xdr:sp>
      <xdr:nvSpPr>
        <xdr:cNvPr id="333995" name="AutoShape 9">
          <a:hlinkClick xmlns:r="http://schemas.openxmlformats.org/officeDocument/2006/relationships" r:id="rId1"/>
        </xdr:cNvPr>
        <xdr:cNvSpPr/>
      </xdr:nvSpPr>
      <xdr:spPr>
        <a:xfrm>
          <a:off x="10160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13</xdr:col>
          <xdr:colOff>44450</xdr:colOff>
          <xdr:row>0</xdr:row>
          <xdr:rowOff>89535</xdr:rowOff>
        </xdr:from>
        <xdr:to>
          <xdr:col>15</xdr:col>
          <xdr:colOff>38100</xdr:colOff>
          <xdr:row>1</xdr:row>
          <xdr:rowOff>152400</xdr:rowOff>
        </xdr:to>
        <xdr:sp macro="[0]!其他权益工具投资_复选框1096_Click">
          <xdr:nvSpPr>
            <xdr:cNvPr id="333896" name="Check Box 1096" hidden="1">
              <a:extLst>
                <a:ext uri="{63B3BB69-23CF-44E3-9099-C40C66FF867C}">
                  <a14:compatExt spid="_x0000_s333896"/>
                </a:ext>
              </a:extLst>
            </xdr:cNvPr>
            <xdr:cNvSpPr/>
          </xdr:nvSpPr>
          <xdr:spPr>
            <a:xfrm>
              <a:off x="10528300" y="89535"/>
              <a:ext cx="1365250" cy="44386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43.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494665</xdr:colOff>
      <xdr:row>2</xdr:row>
      <xdr:rowOff>50800</xdr:rowOff>
    </xdr:to>
    <xdr:sp>
      <xdr:nvSpPr>
        <xdr:cNvPr id="335018" name="AutoShape 6">
          <a:hlinkClick xmlns:r="http://schemas.openxmlformats.org/officeDocument/2006/relationships" r:id="rId1"/>
        </xdr:cNvPr>
        <xdr:cNvSpPr/>
      </xdr:nvSpPr>
      <xdr:spPr>
        <a:xfrm>
          <a:off x="107950" y="95250"/>
          <a:ext cx="1034415" cy="536575"/>
        </a:xfrm>
        <a:prstGeom prst="leftArrow">
          <a:avLst>
            <a:gd name="adj1" fmla="val 50000"/>
            <a:gd name="adj2" fmla="val 47882"/>
          </a:avLst>
        </a:prstGeom>
        <a:solidFill>
          <a:srgbClr val="993300">
            <a:alpha val="100000"/>
          </a:srgbClr>
        </a:solidFill>
        <a:ln w="9525">
          <a:noFill/>
        </a:ln>
      </xdr:spPr>
    </xdr:sp>
    <xdr:clientData/>
  </xdr:twoCellAnchor>
</xdr:wsDr>
</file>

<file path=xl/drawings/drawing44.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615950</xdr:colOff>
      <xdr:row>2</xdr:row>
      <xdr:rowOff>50800</xdr:rowOff>
    </xdr:to>
    <xdr:sp>
      <xdr:nvSpPr>
        <xdr:cNvPr id="336043" name="AutoShape 7">
          <a:hlinkClick xmlns:r="http://schemas.openxmlformats.org/officeDocument/2006/relationships" r:id="rId1"/>
        </xdr:cNvPr>
        <xdr:cNvSpPr/>
      </xdr:nvSpPr>
      <xdr:spPr>
        <a:xfrm>
          <a:off x="10160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13</xdr:col>
          <xdr:colOff>114300</xdr:colOff>
          <xdr:row>0</xdr:row>
          <xdr:rowOff>25400</xdr:rowOff>
        </xdr:from>
        <xdr:to>
          <xdr:col>14</xdr:col>
          <xdr:colOff>584200</xdr:colOff>
          <xdr:row>0</xdr:row>
          <xdr:rowOff>355600</xdr:rowOff>
        </xdr:to>
        <xdr:sp macro="[0]!其他非流动金融资产股票_复选框1096_Click">
          <xdr:nvSpPr>
            <xdr:cNvPr id="335944" name="Check Box 1096" hidden="1">
              <a:extLst>
                <a:ext uri="{63B3BB69-23CF-44E3-9099-C40C66FF867C}">
                  <a14:compatExt spid="_x0000_s335944"/>
                </a:ext>
              </a:extLst>
            </xdr:cNvPr>
            <xdr:cNvSpPr/>
          </xdr:nvSpPr>
          <xdr:spPr>
            <a:xfrm>
              <a:off x="10102850" y="25400"/>
              <a:ext cx="1155700" cy="33020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45.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648335</xdr:colOff>
      <xdr:row>2</xdr:row>
      <xdr:rowOff>50800</xdr:rowOff>
    </xdr:to>
    <xdr:sp>
      <xdr:nvSpPr>
        <xdr:cNvPr id="337067" name="AutoShape 6">
          <a:hlinkClick xmlns:r="http://schemas.openxmlformats.org/officeDocument/2006/relationships" r:id="rId1"/>
        </xdr:cNvPr>
        <xdr:cNvSpPr/>
      </xdr:nvSpPr>
      <xdr:spPr>
        <a:xfrm>
          <a:off x="107950" y="95250"/>
          <a:ext cx="959485" cy="536575"/>
        </a:xfrm>
        <a:prstGeom prst="leftArrow">
          <a:avLst>
            <a:gd name="adj1" fmla="val 50000"/>
            <a:gd name="adj2" fmla="val 4441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12</xdr:col>
          <xdr:colOff>95250</xdr:colOff>
          <xdr:row>0</xdr:row>
          <xdr:rowOff>56515</xdr:rowOff>
        </xdr:from>
        <xdr:to>
          <xdr:col>13</xdr:col>
          <xdr:colOff>603250</xdr:colOff>
          <xdr:row>1</xdr:row>
          <xdr:rowOff>19050</xdr:rowOff>
        </xdr:to>
        <xdr:sp macro="[0]!其他非流动金融资产债券_复选框72_Click">
          <xdr:nvSpPr>
            <xdr:cNvPr id="336968" name="Check Box 72" hidden="1">
              <a:extLst>
                <a:ext uri="{63B3BB69-23CF-44E3-9099-C40C66FF867C}">
                  <a14:compatExt spid="_x0000_s336968"/>
                </a:ext>
              </a:extLst>
            </xdr:cNvPr>
            <xdr:cNvSpPr/>
          </xdr:nvSpPr>
          <xdr:spPr>
            <a:xfrm>
              <a:off x="10071100" y="56515"/>
              <a:ext cx="1193800" cy="34353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46.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729615</xdr:colOff>
      <xdr:row>2</xdr:row>
      <xdr:rowOff>50800</xdr:rowOff>
    </xdr:to>
    <xdr:sp>
      <xdr:nvSpPr>
        <xdr:cNvPr id="338091" name="AutoShape 8">
          <a:hlinkClick xmlns:r="http://schemas.openxmlformats.org/officeDocument/2006/relationships" r:id="rId1"/>
        </xdr:cNvPr>
        <xdr:cNvSpPr/>
      </xdr:nvSpPr>
      <xdr:spPr>
        <a:xfrm>
          <a:off x="10160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13</xdr:col>
          <xdr:colOff>114300</xdr:colOff>
          <xdr:row>0</xdr:row>
          <xdr:rowOff>89535</xdr:rowOff>
        </xdr:from>
        <xdr:to>
          <xdr:col>15</xdr:col>
          <xdr:colOff>266700</xdr:colOff>
          <xdr:row>1</xdr:row>
          <xdr:rowOff>190500</xdr:rowOff>
        </xdr:to>
        <xdr:sp macro="[0]!其他非流动金融资产基金_复选框72_Click">
          <xdr:nvSpPr>
            <xdr:cNvPr id="337992" name="Check Box 72" hidden="1">
              <a:extLst>
                <a:ext uri="{63B3BB69-23CF-44E3-9099-C40C66FF867C}">
                  <a14:compatExt spid="_x0000_s337992"/>
                </a:ext>
              </a:extLst>
            </xdr:cNvPr>
            <xdr:cNvSpPr/>
          </xdr:nvSpPr>
          <xdr:spPr>
            <a:xfrm>
              <a:off x="10083800" y="89535"/>
              <a:ext cx="1524000" cy="48196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47.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591820</xdr:colOff>
      <xdr:row>2</xdr:row>
      <xdr:rowOff>50800</xdr:rowOff>
    </xdr:to>
    <xdr:sp>
      <xdr:nvSpPr>
        <xdr:cNvPr id="339114" name="AutoShape 7">
          <a:hlinkClick xmlns:r="http://schemas.openxmlformats.org/officeDocument/2006/relationships" r:id="rId1"/>
        </xdr:cNvPr>
        <xdr:cNvSpPr/>
      </xdr:nvSpPr>
      <xdr:spPr>
        <a:xfrm>
          <a:off x="107950" y="95250"/>
          <a:ext cx="1131570" cy="536575"/>
        </a:xfrm>
        <a:prstGeom prst="leftArrow">
          <a:avLst>
            <a:gd name="adj1" fmla="val 50000"/>
            <a:gd name="adj2" fmla="val 52380"/>
          </a:avLst>
        </a:prstGeom>
        <a:solidFill>
          <a:srgbClr val="993300">
            <a:alpha val="100000"/>
          </a:srgbClr>
        </a:solidFill>
        <a:ln w="9525">
          <a:noFill/>
        </a:ln>
      </xdr:spPr>
    </xdr:sp>
    <xdr:clientData/>
  </xdr:twoCellAnchor>
</xdr:wsDr>
</file>

<file path=xl/drawings/drawing48.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2</xdr:col>
      <xdr:colOff>95250</xdr:colOff>
      <xdr:row>2</xdr:row>
      <xdr:rowOff>50800</xdr:rowOff>
    </xdr:to>
    <xdr:sp>
      <xdr:nvSpPr>
        <xdr:cNvPr id="340139" name="AutoShape 9">
          <a:hlinkClick xmlns:r="http://schemas.openxmlformats.org/officeDocument/2006/relationships" r:id="rId1"/>
        </xdr:cNvPr>
        <xdr:cNvSpPr/>
      </xdr:nvSpPr>
      <xdr:spPr>
        <a:xfrm>
          <a:off x="101600" y="95250"/>
          <a:ext cx="857250" cy="536575"/>
        </a:xfrm>
        <a:prstGeom prst="leftArrow">
          <a:avLst>
            <a:gd name="adj1" fmla="val 50000"/>
            <a:gd name="adj2" fmla="val 39681"/>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18</xdr:col>
          <xdr:colOff>88900</xdr:colOff>
          <xdr:row>0</xdr:row>
          <xdr:rowOff>89535</xdr:rowOff>
        </xdr:from>
        <xdr:to>
          <xdr:col>20</xdr:col>
          <xdr:colOff>0</xdr:colOff>
          <xdr:row>0</xdr:row>
          <xdr:rowOff>375285</xdr:rowOff>
        </xdr:to>
        <xdr:sp macro="[0]!投资性房地产房屋_复选框72_Click">
          <xdr:nvSpPr>
            <xdr:cNvPr id="340040" name="Check Box 72" hidden="1">
              <a:extLst>
                <a:ext uri="{63B3BB69-23CF-44E3-9099-C40C66FF867C}">
                  <a14:compatExt spid="_x0000_s340040"/>
                </a:ext>
              </a:extLst>
            </xdr:cNvPr>
            <xdr:cNvSpPr/>
          </xdr:nvSpPr>
          <xdr:spPr>
            <a:xfrm>
              <a:off x="10013950" y="89535"/>
              <a:ext cx="1282700" cy="28575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49.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2</xdr:col>
      <xdr:colOff>57150</xdr:colOff>
      <xdr:row>2</xdr:row>
      <xdr:rowOff>50800</xdr:rowOff>
    </xdr:to>
    <xdr:sp>
      <xdr:nvSpPr>
        <xdr:cNvPr id="341163" name="AutoShape 4">
          <a:hlinkClick xmlns:r="http://schemas.openxmlformats.org/officeDocument/2006/relationships" r:id="rId1"/>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15</xdr:col>
          <xdr:colOff>114300</xdr:colOff>
          <xdr:row>0</xdr:row>
          <xdr:rowOff>25400</xdr:rowOff>
        </xdr:from>
        <xdr:to>
          <xdr:col>17</xdr:col>
          <xdr:colOff>57150</xdr:colOff>
          <xdr:row>1</xdr:row>
          <xdr:rowOff>184150</xdr:rowOff>
        </xdr:to>
        <xdr:sp macro="[0]!投资性房地产房屋_复选框72_2_Click">
          <xdr:nvSpPr>
            <xdr:cNvPr id="341064" name="Check Box 72" hidden="1">
              <a:extLst>
                <a:ext uri="{63B3BB69-23CF-44E3-9099-C40C66FF867C}">
                  <a14:compatExt spid="_x0000_s341064"/>
                </a:ext>
              </a:extLst>
            </xdr:cNvPr>
            <xdr:cNvSpPr/>
          </xdr:nvSpPr>
          <xdr:spPr>
            <a:xfrm>
              <a:off x="10090150" y="25400"/>
              <a:ext cx="1314450" cy="53975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494665</xdr:colOff>
      <xdr:row>2</xdr:row>
      <xdr:rowOff>50800</xdr:rowOff>
    </xdr:to>
    <xdr:sp>
      <xdr:nvSpPr>
        <xdr:cNvPr id="90700" name="AutoShape 14">
          <a:hlinkClick xmlns:r="http://schemas.openxmlformats.org/officeDocument/2006/relationships" r:id="rId1"/>
        </xdr:cNvPr>
        <xdr:cNvSpPr/>
      </xdr:nvSpPr>
      <xdr:spPr>
        <a:xfrm>
          <a:off x="107950" y="95250"/>
          <a:ext cx="1034415" cy="536575"/>
        </a:xfrm>
        <a:prstGeom prst="leftArrow">
          <a:avLst>
            <a:gd name="adj1" fmla="val 50000"/>
            <a:gd name="adj2" fmla="val 47882"/>
          </a:avLst>
        </a:prstGeom>
        <a:solidFill>
          <a:srgbClr val="993300">
            <a:alpha val="100000"/>
          </a:srgbClr>
        </a:solidFill>
        <a:ln w="9525">
          <a:noFill/>
        </a:ln>
      </xdr:spPr>
    </xdr:sp>
    <xdr:clientData/>
  </xdr:twoCellAnchor>
</xdr:wsDr>
</file>

<file path=xl/drawings/drawing50.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2</xdr:col>
      <xdr:colOff>254635</xdr:colOff>
      <xdr:row>2</xdr:row>
      <xdr:rowOff>50800</xdr:rowOff>
    </xdr:to>
    <xdr:sp>
      <xdr:nvSpPr>
        <xdr:cNvPr id="342187" name="AutoShape 8">
          <a:hlinkClick xmlns:r="http://schemas.openxmlformats.org/officeDocument/2006/relationships" r:id="rId1"/>
        </xdr:cNvPr>
        <xdr:cNvSpPr/>
      </xdr:nvSpPr>
      <xdr:spPr>
        <a:xfrm>
          <a:off x="101600" y="95250"/>
          <a:ext cx="959485" cy="536575"/>
        </a:xfrm>
        <a:prstGeom prst="leftArrow">
          <a:avLst>
            <a:gd name="adj1" fmla="val 50000"/>
            <a:gd name="adj2" fmla="val 4441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17</xdr:col>
          <xdr:colOff>76200</xdr:colOff>
          <xdr:row>0</xdr:row>
          <xdr:rowOff>69850</xdr:rowOff>
        </xdr:from>
        <xdr:to>
          <xdr:col>19</xdr:col>
          <xdr:colOff>387350</xdr:colOff>
          <xdr:row>1</xdr:row>
          <xdr:rowOff>63500</xdr:rowOff>
        </xdr:to>
        <xdr:sp macro="[0]!投资性房地产土地_复选框72_Click">
          <xdr:nvSpPr>
            <xdr:cNvPr id="342088" name="Check Box 72" hidden="1">
              <a:extLst>
                <a:ext uri="{63B3BB69-23CF-44E3-9099-C40C66FF867C}">
                  <a14:compatExt spid="_x0000_s342088"/>
                </a:ext>
              </a:extLst>
            </xdr:cNvPr>
            <xdr:cNvSpPr/>
          </xdr:nvSpPr>
          <xdr:spPr>
            <a:xfrm>
              <a:off x="9956800" y="69850"/>
              <a:ext cx="1682750" cy="37465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51.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2</xdr:col>
      <xdr:colOff>57150</xdr:colOff>
      <xdr:row>2</xdr:row>
      <xdr:rowOff>50800</xdr:rowOff>
    </xdr:to>
    <xdr:sp>
      <xdr:nvSpPr>
        <xdr:cNvPr id="343211" name="AutoShape 8">
          <a:hlinkClick xmlns:r="http://schemas.openxmlformats.org/officeDocument/2006/relationships" r:id="rId1"/>
        </xdr:cNvPr>
        <xdr:cNvSpPr/>
      </xdr:nvSpPr>
      <xdr:spPr>
        <a:xfrm>
          <a:off x="10160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17</xdr:col>
          <xdr:colOff>88900</xdr:colOff>
          <xdr:row>0</xdr:row>
          <xdr:rowOff>69850</xdr:rowOff>
        </xdr:from>
        <xdr:to>
          <xdr:col>19</xdr:col>
          <xdr:colOff>628650</xdr:colOff>
          <xdr:row>1</xdr:row>
          <xdr:rowOff>120015</xdr:rowOff>
        </xdr:to>
        <xdr:sp macro="[0]!投资性房地产土地_复选框72_2_Click">
          <xdr:nvSpPr>
            <xdr:cNvPr id="343112" name="Check Box 72" hidden="1">
              <a:extLst>
                <a:ext uri="{63B3BB69-23CF-44E3-9099-C40C66FF867C}">
                  <a14:compatExt spid="_x0000_s343112"/>
                </a:ext>
              </a:extLst>
            </xdr:cNvPr>
            <xdr:cNvSpPr/>
          </xdr:nvSpPr>
          <xdr:spPr>
            <a:xfrm>
              <a:off x="10033000" y="69850"/>
              <a:ext cx="1911350" cy="43116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52.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532765</xdr:colOff>
      <xdr:row>2</xdr:row>
      <xdr:rowOff>50800</xdr:rowOff>
    </xdr:to>
    <xdr:sp>
      <xdr:nvSpPr>
        <xdr:cNvPr id="344234" name="AutoShape 10">
          <a:hlinkClick xmlns:r="http://schemas.openxmlformats.org/officeDocument/2006/relationships" r:id="rId1"/>
        </xdr:cNvPr>
        <xdr:cNvSpPr/>
      </xdr:nvSpPr>
      <xdr:spPr>
        <a:xfrm>
          <a:off x="101600" y="95250"/>
          <a:ext cx="1116965" cy="536575"/>
        </a:xfrm>
        <a:prstGeom prst="leftArrow">
          <a:avLst>
            <a:gd name="adj1" fmla="val 50000"/>
            <a:gd name="adj2" fmla="val 51704"/>
          </a:avLst>
        </a:prstGeom>
        <a:solidFill>
          <a:srgbClr val="993300">
            <a:alpha val="100000"/>
          </a:srgbClr>
        </a:solidFill>
        <a:ln w="9525">
          <a:noFill/>
        </a:ln>
      </xdr:spPr>
    </xdr:sp>
    <xdr:clientData/>
  </xdr:twoCellAnchor>
</xdr:wsDr>
</file>

<file path=xl/drawings/drawing53.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2</xdr:col>
      <xdr:colOff>95250</xdr:colOff>
      <xdr:row>2</xdr:row>
      <xdr:rowOff>50800</xdr:rowOff>
    </xdr:to>
    <xdr:sp>
      <xdr:nvSpPr>
        <xdr:cNvPr id="345259" name="AutoShape 9">
          <a:hlinkClick xmlns:r="http://schemas.openxmlformats.org/officeDocument/2006/relationships" r:id="rId1"/>
        </xdr:cNvPr>
        <xdr:cNvSpPr/>
      </xdr:nvSpPr>
      <xdr:spPr>
        <a:xfrm>
          <a:off x="10795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23</xdr:col>
          <xdr:colOff>57150</xdr:colOff>
          <xdr:row>0</xdr:row>
          <xdr:rowOff>69850</xdr:rowOff>
        </xdr:from>
        <xdr:to>
          <xdr:col>25</xdr:col>
          <xdr:colOff>419100</xdr:colOff>
          <xdr:row>2</xdr:row>
          <xdr:rowOff>38100</xdr:rowOff>
        </xdr:to>
        <xdr:sp macro="[0]!房屋建筑物_复选框72_Click">
          <xdr:nvSpPr>
            <xdr:cNvPr id="345160" name="Check Box 72" hidden="1">
              <a:extLst>
                <a:ext uri="{63B3BB69-23CF-44E3-9099-C40C66FF867C}">
                  <a14:compatExt spid="_x0000_s345160"/>
                </a:ext>
              </a:extLst>
            </xdr:cNvPr>
            <xdr:cNvSpPr/>
          </xdr:nvSpPr>
          <xdr:spPr>
            <a:xfrm>
              <a:off x="13373100" y="69850"/>
              <a:ext cx="1733550" cy="54927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54.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692785</xdr:colOff>
      <xdr:row>2</xdr:row>
      <xdr:rowOff>50800</xdr:rowOff>
    </xdr:to>
    <xdr:sp>
      <xdr:nvSpPr>
        <xdr:cNvPr id="346283" name="AutoShape 10">
          <a:hlinkClick xmlns:r="http://schemas.openxmlformats.org/officeDocument/2006/relationships" r:id="rId1"/>
        </xdr:cNvPr>
        <xdr:cNvSpPr/>
      </xdr:nvSpPr>
      <xdr:spPr>
        <a:xfrm>
          <a:off x="101600" y="95250"/>
          <a:ext cx="959485" cy="536575"/>
        </a:xfrm>
        <a:prstGeom prst="leftArrow">
          <a:avLst>
            <a:gd name="adj1" fmla="val 50000"/>
            <a:gd name="adj2" fmla="val 4441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17</xdr:col>
          <xdr:colOff>69850</xdr:colOff>
          <xdr:row>0</xdr:row>
          <xdr:rowOff>89535</xdr:rowOff>
        </xdr:from>
        <xdr:to>
          <xdr:col>19</xdr:col>
          <xdr:colOff>260350</xdr:colOff>
          <xdr:row>1</xdr:row>
          <xdr:rowOff>152400</xdr:rowOff>
        </xdr:to>
        <xdr:sp macro="[0]!构筑物_复选框72_Click">
          <xdr:nvSpPr>
            <xdr:cNvPr id="346184" name="Check Box 72" hidden="1">
              <a:extLst>
                <a:ext uri="{63B3BB69-23CF-44E3-9099-C40C66FF867C}">
                  <a14:compatExt spid="_x0000_s346184"/>
                </a:ext>
              </a:extLst>
            </xdr:cNvPr>
            <xdr:cNvSpPr/>
          </xdr:nvSpPr>
          <xdr:spPr>
            <a:xfrm>
              <a:off x="10001250" y="89535"/>
              <a:ext cx="1562100" cy="44386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55.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723900</xdr:colOff>
      <xdr:row>2</xdr:row>
      <xdr:rowOff>50800</xdr:rowOff>
    </xdr:to>
    <xdr:sp>
      <xdr:nvSpPr>
        <xdr:cNvPr id="347307" name="AutoShape 8">
          <a:hlinkClick xmlns:r="http://schemas.openxmlformats.org/officeDocument/2006/relationships" r:id="rId1"/>
        </xdr:cNvPr>
        <xdr:cNvSpPr/>
      </xdr:nvSpPr>
      <xdr:spPr>
        <a:xfrm>
          <a:off x="10795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16</xdr:col>
          <xdr:colOff>19050</xdr:colOff>
          <xdr:row>0</xdr:row>
          <xdr:rowOff>89535</xdr:rowOff>
        </xdr:from>
        <xdr:to>
          <xdr:col>18</xdr:col>
          <xdr:colOff>139700</xdr:colOff>
          <xdr:row>1</xdr:row>
          <xdr:rowOff>76835</xdr:rowOff>
        </xdr:to>
        <xdr:sp macro="[0]!管道沟槽_复选框72_Click">
          <xdr:nvSpPr>
            <xdr:cNvPr id="347208" name="Check Box 72" hidden="1">
              <a:extLst>
                <a:ext uri="{63B3BB69-23CF-44E3-9099-C40C66FF867C}">
                  <a14:compatExt spid="_x0000_s347208"/>
                </a:ext>
              </a:extLst>
            </xdr:cNvPr>
            <xdr:cNvSpPr/>
          </xdr:nvSpPr>
          <xdr:spPr>
            <a:xfrm>
              <a:off x="9937750" y="89535"/>
              <a:ext cx="1492250" cy="36830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56.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2</xdr:col>
      <xdr:colOff>133985</xdr:colOff>
      <xdr:row>2</xdr:row>
      <xdr:rowOff>50800</xdr:rowOff>
    </xdr:to>
    <xdr:sp>
      <xdr:nvSpPr>
        <xdr:cNvPr id="349355" name="AutoShape 14">
          <a:hlinkClick xmlns:r="http://schemas.openxmlformats.org/officeDocument/2006/relationships" r:id="rId1"/>
        </xdr:cNvPr>
        <xdr:cNvSpPr/>
      </xdr:nvSpPr>
      <xdr:spPr>
        <a:xfrm>
          <a:off x="101600" y="95250"/>
          <a:ext cx="965835" cy="536575"/>
        </a:xfrm>
        <a:prstGeom prst="leftArrow">
          <a:avLst>
            <a:gd name="adj1" fmla="val 50000"/>
            <a:gd name="adj2" fmla="val 4497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19</xdr:col>
          <xdr:colOff>0</xdr:colOff>
          <xdr:row>0</xdr:row>
          <xdr:rowOff>76200</xdr:rowOff>
        </xdr:from>
        <xdr:to>
          <xdr:col>21</xdr:col>
          <xdr:colOff>57150</xdr:colOff>
          <xdr:row>1</xdr:row>
          <xdr:rowOff>120015</xdr:rowOff>
        </xdr:to>
        <xdr:sp macro="[0]!车辆_复选框72_Click">
          <xdr:nvSpPr>
            <xdr:cNvPr id="349256" name="Check Box 72" hidden="1">
              <a:extLst>
                <a:ext uri="{63B3BB69-23CF-44E3-9099-C40C66FF867C}">
                  <a14:compatExt spid="_x0000_s349256"/>
                </a:ext>
              </a:extLst>
            </xdr:cNvPr>
            <xdr:cNvSpPr/>
          </xdr:nvSpPr>
          <xdr:spPr>
            <a:xfrm>
              <a:off x="11449050" y="76200"/>
              <a:ext cx="1428750" cy="42481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57.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2</xdr:col>
      <xdr:colOff>247015</xdr:colOff>
      <xdr:row>2</xdr:row>
      <xdr:rowOff>50800</xdr:rowOff>
    </xdr:to>
    <xdr:sp>
      <xdr:nvSpPr>
        <xdr:cNvPr id="351403" name="AutoShape 8">
          <a:hlinkClick xmlns:r="http://schemas.openxmlformats.org/officeDocument/2006/relationships" r:id="rId1"/>
        </xdr:cNvPr>
        <xdr:cNvSpPr/>
      </xdr:nvSpPr>
      <xdr:spPr>
        <a:xfrm>
          <a:off x="10160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16</xdr:col>
          <xdr:colOff>19050</xdr:colOff>
          <xdr:row>0</xdr:row>
          <xdr:rowOff>50800</xdr:rowOff>
        </xdr:from>
        <xdr:to>
          <xdr:col>18</xdr:col>
          <xdr:colOff>101600</xdr:colOff>
          <xdr:row>1</xdr:row>
          <xdr:rowOff>114300</xdr:rowOff>
        </xdr:to>
        <xdr:sp macro="[0]!土地_复选框72_Click">
          <xdr:nvSpPr>
            <xdr:cNvPr id="351304" name="Check Box 72" hidden="1">
              <a:extLst>
                <a:ext uri="{63B3BB69-23CF-44E3-9099-C40C66FF867C}">
                  <a14:compatExt spid="_x0000_s351304"/>
                </a:ext>
              </a:extLst>
            </xdr:cNvPr>
            <xdr:cNvSpPr/>
          </xdr:nvSpPr>
          <xdr:spPr>
            <a:xfrm>
              <a:off x="9982200" y="50800"/>
              <a:ext cx="1454150" cy="44450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58.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648335</xdr:colOff>
      <xdr:row>2</xdr:row>
      <xdr:rowOff>50800</xdr:rowOff>
    </xdr:to>
    <xdr:sp>
      <xdr:nvSpPr>
        <xdr:cNvPr id="352427" name="AutoShape 6">
          <a:hlinkClick xmlns:r="http://schemas.openxmlformats.org/officeDocument/2006/relationships" r:id="rId1"/>
        </xdr:cNvPr>
        <xdr:cNvSpPr/>
      </xdr:nvSpPr>
      <xdr:spPr>
        <a:xfrm>
          <a:off x="107950" y="95250"/>
          <a:ext cx="959485" cy="536575"/>
        </a:xfrm>
        <a:prstGeom prst="leftArrow">
          <a:avLst>
            <a:gd name="adj1" fmla="val 50000"/>
            <a:gd name="adj2" fmla="val 4441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8</xdr:col>
          <xdr:colOff>88900</xdr:colOff>
          <xdr:row>0</xdr:row>
          <xdr:rowOff>56515</xdr:rowOff>
        </xdr:from>
        <xdr:to>
          <xdr:col>10</xdr:col>
          <xdr:colOff>88900</xdr:colOff>
          <xdr:row>1</xdr:row>
          <xdr:rowOff>133350</xdr:rowOff>
        </xdr:to>
        <xdr:sp macro="[0]!固定资产清理_复选框72_Click">
          <xdr:nvSpPr>
            <xdr:cNvPr id="352328" name="Check Box 72" hidden="1">
              <a:extLst>
                <a:ext uri="{63B3BB69-23CF-44E3-9099-C40C66FF867C}">
                  <a14:compatExt spid="_x0000_s352328"/>
                </a:ext>
              </a:extLst>
            </xdr:cNvPr>
            <xdr:cNvSpPr/>
          </xdr:nvSpPr>
          <xdr:spPr>
            <a:xfrm>
              <a:off x="10071100" y="56515"/>
              <a:ext cx="1371600" cy="45783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59.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628015</xdr:colOff>
      <xdr:row>2</xdr:row>
      <xdr:rowOff>50800</xdr:rowOff>
    </xdr:to>
    <xdr:sp>
      <xdr:nvSpPr>
        <xdr:cNvPr id="304298" name="AutoShape 5">
          <a:hlinkClick xmlns:r="http://schemas.openxmlformats.org/officeDocument/2006/relationships" r:id="rId1"/>
        </xdr:cNvPr>
        <xdr:cNvSpPr/>
      </xdr:nvSpPr>
      <xdr:spPr>
        <a:xfrm>
          <a:off x="107950" y="95250"/>
          <a:ext cx="1167765" cy="536575"/>
        </a:xfrm>
        <a:prstGeom prst="leftArrow">
          <a:avLst>
            <a:gd name="adj1" fmla="val 50000"/>
            <a:gd name="adj2" fmla="val 54055"/>
          </a:avLst>
        </a:prstGeom>
        <a:solidFill>
          <a:srgbClr val="993300">
            <a:alpha val="100000"/>
          </a:srgbClr>
        </a:solidFill>
        <a:ln w="9525">
          <a:noFill/>
        </a:ln>
      </xdr:spPr>
    </xdr: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419735</xdr:colOff>
      <xdr:row>2</xdr:row>
      <xdr:rowOff>50800</xdr:rowOff>
    </xdr:to>
    <xdr:sp>
      <xdr:nvSpPr>
        <xdr:cNvPr id="110148" name="AutoShape 6">
          <a:hlinkClick xmlns:r="http://schemas.openxmlformats.org/officeDocument/2006/relationships" r:id="rId1"/>
        </xdr:cNvPr>
        <xdr:cNvSpPr/>
      </xdr:nvSpPr>
      <xdr:spPr>
        <a:xfrm>
          <a:off x="107950" y="95250"/>
          <a:ext cx="959485" cy="536575"/>
        </a:xfrm>
        <a:prstGeom prst="leftArrow">
          <a:avLst>
            <a:gd name="adj1" fmla="val 50000"/>
            <a:gd name="adj2" fmla="val 44414"/>
          </a:avLst>
        </a:prstGeom>
        <a:solidFill>
          <a:srgbClr val="993300">
            <a:alpha val="100000"/>
          </a:srgbClr>
        </a:solidFill>
        <a:ln w="9525">
          <a:noFill/>
        </a:ln>
      </xdr:spPr>
    </xdr:sp>
    <xdr:clientData/>
  </xdr:twoCellAnchor>
</xdr:wsDr>
</file>

<file path=xl/drawings/drawing60.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654685</xdr:colOff>
      <xdr:row>2</xdr:row>
      <xdr:rowOff>50800</xdr:rowOff>
    </xdr:to>
    <xdr:sp>
      <xdr:nvSpPr>
        <xdr:cNvPr id="353451" name="AutoShape 8">
          <a:hlinkClick xmlns:r="http://schemas.openxmlformats.org/officeDocument/2006/relationships" r:id="rId1"/>
        </xdr:cNvPr>
        <xdr:cNvSpPr/>
      </xdr:nvSpPr>
      <xdr:spPr>
        <a:xfrm>
          <a:off x="101600" y="95250"/>
          <a:ext cx="959485" cy="536575"/>
        </a:xfrm>
        <a:prstGeom prst="leftArrow">
          <a:avLst>
            <a:gd name="adj1" fmla="val 50000"/>
            <a:gd name="adj2" fmla="val 4441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13</xdr:col>
          <xdr:colOff>114300</xdr:colOff>
          <xdr:row>0</xdr:row>
          <xdr:rowOff>38735</xdr:rowOff>
        </xdr:from>
        <xdr:to>
          <xdr:col>15</xdr:col>
          <xdr:colOff>38100</xdr:colOff>
          <xdr:row>0</xdr:row>
          <xdr:rowOff>361950</xdr:rowOff>
        </xdr:to>
        <xdr:sp macro="[0]!在建土建_复选框72_Click">
          <xdr:nvSpPr>
            <xdr:cNvPr id="353352" name="Check Box 72" hidden="1">
              <a:extLst>
                <a:ext uri="{63B3BB69-23CF-44E3-9099-C40C66FF867C}">
                  <a14:compatExt spid="_x0000_s353352"/>
                </a:ext>
              </a:extLst>
            </xdr:cNvPr>
            <xdr:cNvSpPr/>
          </xdr:nvSpPr>
          <xdr:spPr>
            <a:xfrm>
              <a:off x="10096500" y="38735"/>
              <a:ext cx="1295400" cy="32321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61.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698500</xdr:colOff>
      <xdr:row>2</xdr:row>
      <xdr:rowOff>50800</xdr:rowOff>
    </xdr:to>
    <xdr:sp>
      <xdr:nvSpPr>
        <xdr:cNvPr id="302269" name="AutoShape 5">
          <a:hlinkClick xmlns:r="http://schemas.openxmlformats.org/officeDocument/2006/relationships" r:id="rId1"/>
        </xdr:cNvPr>
        <xdr:cNvSpPr/>
      </xdr:nvSpPr>
      <xdr:spPr>
        <a:xfrm>
          <a:off x="101600" y="95250"/>
          <a:ext cx="952500" cy="536575"/>
        </a:xfrm>
        <a:prstGeom prst="leftArrow">
          <a:avLst>
            <a:gd name="adj1" fmla="val 50000"/>
            <a:gd name="adj2" fmla="val 44091"/>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18</xdr:col>
          <xdr:colOff>127000</xdr:colOff>
          <xdr:row>0</xdr:row>
          <xdr:rowOff>76200</xdr:rowOff>
        </xdr:from>
        <xdr:to>
          <xdr:col>20</xdr:col>
          <xdr:colOff>69850</xdr:colOff>
          <xdr:row>1</xdr:row>
          <xdr:rowOff>101600</xdr:rowOff>
        </xdr:to>
        <xdr:sp macro="[0]!复选框49242_Click">
          <xdr:nvSpPr>
            <xdr:cNvPr id="302170" name="Check Box 49242" hidden="1">
              <a:extLst>
                <a:ext uri="{63B3BB69-23CF-44E3-9099-C40C66FF867C}">
                  <a14:compatExt spid="_x0000_s302170"/>
                </a:ext>
              </a:extLst>
            </xdr:cNvPr>
            <xdr:cNvSpPr/>
          </xdr:nvSpPr>
          <xdr:spPr>
            <a:xfrm>
              <a:off x="10013950" y="76200"/>
              <a:ext cx="1314450" cy="40640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62.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762635</xdr:colOff>
      <xdr:row>2</xdr:row>
      <xdr:rowOff>50800</xdr:rowOff>
    </xdr:to>
    <xdr:sp>
      <xdr:nvSpPr>
        <xdr:cNvPr id="354475" name="AutoShape 4">
          <a:hlinkClick xmlns:r="http://schemas.openxmlformats.org/officeDocument/2006/relationships" r:id="rId1"/>
        </xdr:cNvPr>
        <xdr:cNvSpPr/>
      </xdr:nvSpPr>
      <xdr:spPr>
        <a:xfrm>
          <a:off x="107950" y="95250"/>
          <a:ext cx="959485" cy="536575"/>
        </a:xfrm>
        <a:prstGeom prst="leftArrow">
          <a:avLst>
            <a:gd name="adj1" fmla="val 50000"/>
            <a:gd name="adj2" fmla="val 4441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13</xdr:col>
          <xdr:colOff>101600</xdr:colOff>
          <xdr:row>0</xdr:row>
          <xdr:rowOff>76200</xdr:rowOff>
        </xdr:from>
        <xdr:to>
          <xdr:col>15</xdr:col>
          <xdr:colOff>298450</xdr:colOff>
          <xdr:row>1</xdr:row>
          <xdr:rowOff>152400</xdr:rowOff>
        </xdr:to>
        <xdr:sp macro="[0]!在建工程物资_复选框72_Click">
          <xdr:nvSpPr>
            <xdr:cNvPr id="354376" name="Check Box 72" hidden="1">
              <a:extLst>
                <a:ext uri="{63B3BB69-23CF-44E3-9099-C40C66FF867C}">
                  <a14:compatExt spid="_x0000_s354376"/>
                </a:ext>
              </a:extLst>
            </xdr:cNvPr>
            <xdr:cNvSpPr/>
          </xdr:nvSpPr>
          <xdr:spPr>
            <a:xfrm>
              <a:off x="10001250" y="76200"/>
              <a:ext cx="1568450" cy="45720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63.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729615</xdr:colOff>
      <xdr:row>2</xdr:row>
      <xdr:rowOff>50800</xdr:rowOff>
    </xdr:to>
    <xdr:sp>
      <xdr:nvSpPr>
        <xdr:cNvPr id="355499" name="AutoShape 11">
          <a:hlinkClick xmlns:r="http://schemas.openxmlformats.org/officeDocument/2006/relationships" r:id="rId1"/>
        </xdr:cNvPr>
        <xdr:cNvSpPr/>
      </xdr:nvSpPr>
      <xdr:spPr>
        <a:xfrm>
          <a:off x="10160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14</xdr:col>
          <xdr:colOff>133350</xdr:colOff>
          <xdr:row>0</xdr:row>
          <xdr:rowOff>38735</xdr:rowOff>
        </xdr:from>
        <xdr:to>
          <xdr:col>16</xdr:col>
          <xdr:colOff>38100</xdr:colOff>
          <xdr:row>1</xdr:row>
          <xdr:rowOff>146050</xdr:rowOff>
        </xdr:to>
        <xdr:sp macro="[0]!生产性生物资产_复选框72_Click">
          <xdr:nvSpPr>
            <xdr:cNvPr id="355400" name="Check Box 72" hidden="1">
              <a:extLst>
                <a:ext uri="{63B3BB69-23CF-44E3-9099-C40C66FF867C}">
                  <a14:compatExt spid="_x0000_s355400"/>
                </a:ext>
              </a:extLst>
            </xdr:cNvPr>
            <xdr:cNvSpPr/>
          </xdr:nvSpPr>
          <xdr:spPr>
            <a:xfrm>
              <a:off x="10083800" y="38735"/>
              <a:ext cx="1276350" cy="48831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64.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2</xdr:col>
      <xdr:colOff>0</xdr:colOff>
      <xdr:row>2</xdr:row>
      <xdr:rowOff>50800</xdr:rowOff>
    </xdr:to>
    <xdr:sp>
      <xdr:nvSpPr>
        <xdr:cNvPr id="356523" name="AutoShape 4">
          <a:hlinkClick xmlns:r="http://schemas.openxmlformats.org/officeDocument/2006/relationships" r:id="rId1"/>
        </xdr:cNvPr>
        <xdr:cNvSpPr/>
      </xdr:nvSpPr>
      <xdr:spPr>
        <a:xfrm>
          <a:off x="107950" y="95250"/>
          <a:ext cx="844550" cy="536575"/>
        </a:xfrm>
        <a:prstGeom prst="leftArrow">
          <a:avLst>
            <a:gd name="adj1" fmla="val 50000"/>
            <a:gd name="adj2" fmla="val 3909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15</xdr:col>
          <xdr:colOff>88900</xdr:colOff>
          <xdr:row>0</xdr:row>
          <xdr:rowOff>76200</xdr:rowOff>
        </xdr:from>
        <xdr:to>
          <xdr:col>17</xdr:col>
          <xdr:colOff>127000</xdr:colOff>
          <xdr:row>1</xdr:row>
          <xdr:rowOff>114300</xdr:rowOff>
        </xdr:to>
        <xdr:sp macro="[0]!油气资产_复选框72_Click">
          <xdr:nvSpPr>
            <xdr:cNvPr id="356424" name="Check Box 72" hidden="1">
              <a:extLst>
                <a:ext uri="{63B3BB69-23CF-44E3-9099-C40C66FF867C}">
                  <a14:compatExt spid="_x0000_s356424"/>
                </a:ext>
              </a:extLst>
            </xdr:cNvPr>
            <xdr:cNvSpPr/>
          </xdr:nvSpPr>
          <xdr:spPr>
            <a:xfrm>
              <a:off x="10045700" y="76200"/>
              <a:ext cx="1409700" cy="41910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65.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2</xdr:col>
      <xdr:colOff>126365</xdr:colOff>
      <xdr:row>2</xdr:row>
      <xdr:rowOff>50800</xdr:rowOff>
    </xdr:to>
    <xdr:sp>
      <xdr:nvSpPr>
        <xdr:cNvPr id="357547" name="AutoShape 12">
          <a:hlinkClick xmlns:r="http://schemas.openxmlformats.org/officeDocument/2006/relationships" r:id="rId1"/>
        </xdr:cNvPr>
        <xdr:cNvSpPr/>
      </xdr:nvSpPr>
      <xdr:spPr>
        <a:xfrm>
          <a:off x="101600" y="95250"/>
          <a:ext cx="964565" cy="536575"/>
        </a:xfrm>
        <a:prstGeom prst="leftArrow">
          <a:avLst>
            <a:gd name="adj1" fmla="val 50000"/>
            <a:gd name="adj2" fmla="val 44649"/>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19</xdr:col>
          <xdr:colOff>88900</xdr:colOff>
          <xdr:row>0</xdr:row>
          <xdr:rowOff>76200</xdr:rowOff>
        </xdr:from>
        <xdr:to>
          <xdr:col>21</xdr:col>
          <xdr:colOff>69850</xdr:colOff>
          <xdr:row>1</xdr:row>
          <xdr:rowOff>63500</xdr:rowOff>
        </xdr:to>
        <xdr:sp macro="[0]!使用权资产_复选框72_Click">
          <xdr:nvSpPr>
            <xdr:cNvPr id="357448" name="Check Box 72" hidden="1">
              <a:extLst>
                <a:ext uri="{63B3BB69-23CF-44E3-9099-C40C66FF867C}">
                  <a14:compatExt spid="_x0000_s357448"/>
                </a:ext>
              </a:extLst>
            </xdr:cNvPr>
            <xdr:cNvSpPr/>
          </xdr:nvSpPr>
          <xdr:spPr>
            <a:xfrm>
              <a:off x="11449050" y="76200"/>
              <a:ext cx="1352550" cy="36830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66.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386080</xdr:colOff>
      <xdr:row>2</xdr:row>
      <xdr:rowOff>50800</xdr:rowOff>
    </xdr:to>
    <xdr:sp>
      <xdr:nvSpPr>
        <xdr:cNvPr id="358570" name="AutoShape 6">
          <a:hlinkClick xmlns:r="http://schemas.openxmlformats.org/officeDocument/2006/relationships" r:id="rId1"/>
        </xdr:cNvPr>
        <xdr:cNvSpPr/>
      </xdr:nvSpPr>
      <xdr:spPr>
        <a:xfrm>
          <a:off x="107950" y="95250"/>
          <a:ext cx="925830" cy="536575"/>
        </a:xfrm>
        <a:prstGeom prst="leftArrow">
          <a:avLst>
            <a:gd name="adj1" fmla="val 50000"/>
            <a:gd name="adj2" fmla="val 42856"/>
          </a:avLst>
        </a:prstGeom>
        <a:solidFill>
          <a:srgbClr val="993300">
            <a:alpha val="100000"/>
          </a:srgbClr>
        </a:solidFill>
        <a:ln w="9525">
          <a:noFill/>
        </a:ln>
      </xdr:spPr>
    </xdr:sp>
    <xdr:clientData/>
  </xdr:twoCellAnchor>
</xdr:wsDr>
</file>

<file path=xl/drawings/drawing67.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2</xdr:col>
      <xdr:colOff>196850</xdr:colOff>
      <xdr:row>2</xdr:row>
      <xdr:rowOff>50800</xdr:rowOff>
    </xdr:to>
    <xdr:sp>
      <xdr:nvSpPr>
        <xdr:cNvPr id="359595" name="AutoShape 8">
          <a:hlinkClick xmlns:r="http://schemas.openxmlformats.org/officeDocument/2006/relationships" r:id="rId1"/>
        </xdr:cNvPr>
        <xdr:cNvSpPr/>
      </xdr:nvSpPr>
      <xdr:spPr>
        <a:xfrm>
          <a:off x="107950" y="95250"/>
          <a:ext cx="952500" cy="536575"/>
        </a:xfrm>
        <a:prstGeom prst="leftArrow">
          <a:avLst>
            <a:gd name="adj1" fmla="val 50000"/>
            <a:gd name="adj2" fmla="val 44091"/>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16</xdr:col>
          <xdr:colOff>44450</xdr:colOff>
          <xdr:row>0</xdr:row>
          <xdr:rowOff>89535</xdr:rowOff>
        </xdr:from>
        <xdr:to>
          <xdr:col>18</xdr:col>
          <xdr:colOff>190500</xdr:colOff>
          <xdr:row>1</xdr:row>
          <xdr:rowOff>152400</xdr:rowOff>
        </xdr:to>
        <xdr:sp macro="[0]!无形土地_复选框72_Click">
          <xdr:nvSpPr>
            <xdr:cNvPr id="359496" name="Check Box 72" hidden="1">
              <a:extLst>
                <a:ext uri="{63B3BB69-23CF-44E3-9099-C40C66FF867C}">
                  <a14:compatExt spid="_x0000_s359496"/>
                </a:ext>
              </a:extLst>
            </xdr:cNvPr>
            <xdr:cNvSpPr/>
          </xdr:nvSpPr>
          <xdr:spPr>
            <a:xfrm>
              <a:off x="9950450" y="89535"/>
              <a:ext cx="1517650" cy="44386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68.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762000</xdr:colOff>
      <xdr:row>2</xdr:row>
      <xdr:rowOff>50800</xdr:rowOff>
    </xdr:to>
    <xdr:sp>
      <xdr:nvSpPr>
        <xdr:cNvPr id="360619" name="AutoShape 8">
          <a:hlinkClick xmlns:r="http://schemas.openxmlformats.org/officeDocument/2006/relationships" r:id="rId1"/>
        </xdr:cNvPr>
        <xdr:cNvSpPr/>
      </xdr:nvSpPr>
      <xdr:spPr>
        <a:xfrm>
          <a:off x="10795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14</xdr:col>
          <xdr:colOff>0</xdr:colOff>
          <xdr:row>0</xdr:row>
          <xdr:rowOff>76200</xdr:rowOff>
        </xdr:from>
        <xdr:to>
          <xdr:col>16</xdr:col>
          <xdr:colOff>19050</xdr:colOff>
          <xdr:row>1</xdr:row>
          <xdr:rowOff>120015</xdr:rowOff>
        </xdr:to>
        <xdr:sp macro="[0]!无形矿业权_复选框72_Click">
          <xdr:nvSpPr>
            <xdr:cNvPr id="360520" name="Check Box 72" hidden="1">
              <a:extLst>
                <a:ext uri="{63B3BB69-23CF-44E3-9099-C40C66FF867C}">
                  <a14:compatExt spid="_x0000_s360520"/>
                </a:ext>
              </a:extLst>
            </xdr:cNvPr>
            <xdr:cNvSpPr/>
          </xdr:nvSpPr>
          <xdr:spPr>
            <a:xfrm>
              <a:off x="9906000" y="76200"/>
              <a:ext cx="1390650" cy="42481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69.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629285</xdr:colOff>
      <xdr:row>2</xdr:row>
      <xdr:rowOff>50800</xdr:rowOff>
    </xdr:to>
    <xdr:sp>
      <xdr:nvSpPr>
        <xdr:cNvPr id="361643" name="AutoShape 6">
          <a:hlinkClick xmlns:r="http://schemas.openxmlformats.org/officeDocument/2006/relationships" r:id="rId1"/>
        </xdr:cNvPr>
        <xdr:cNvSpPr/>
      </xdr:nvSpPr>
      <xdr:spPr>
        <a:xfrm>
          <a:off x="107950" y="95250"/>
          <a:ext cx="959485" cy="536575"/>
        </a:xfrm>
        <a:prstGeom prst="leftArrow">
          <a:avLst>
            <a:gd name="adj1" fmla="val 50000"/>
            <a:gd name="adj2" fmla="val 4441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11</xdr:col>
          <xdr:colOff>139700</xdr:colOff>
          <xdr:row>0</xdr:row>
          <xdr:rowOff>100965</xdr:rowOff>
        </xdr:from>
        <xdr:to>
          <xdr:col>13</xdr:col>
          <xdr:colOff>533400</xdr:colOff>
          <xdr:row>2</xdr:row>
          <xdr:rowOff>50800</xdr:rowOff>
        </xdr:to>
        <xdr:sp macro="[0]!无形其他_复选框72_Click">
          <xdr:nvSpPr>
            <xdr:cNvPr id="361544" name="Check Box 72" hidden="1">
              <a:extLst>
                <a:ext uri="{63B3BB69-23CF-44E3-9099-C40C66FF867C}">
                  <a14:compatExt spid="_x0000_s361544"/>
                </a:ext>
              </a:extLst>
            </xdr:cNvPr>
            <xdr:cNvSpPr/>
          </xdr:nvSpPr>
          <xdr:spPr>
            <a:xfrm>
              <a:off x="10071100" y="100965"/>
              <a:ext cx="1765300" cy="53086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654685</xdr:colOff>
      <xdr:row>2</xdr:row>
      <xdr:rowOff>50800</xdr:rowOff>
    </xdr:to>
    <xdr:sp>
      <xdr:nvSpPr>
        <xdr:cNvPr id="2636" name="AutoShape 10">
          <a:hlinkClick xmlns:r="http://schemas.openxmlformats.org/officeDocument/2006/relationships" r:id="rId1"/>
        </xdr:cNvPr>
        <xdr:cNvSpPr/>
      </xdr:nvSpPr>
      <xdr:spPr>
        <a:xfrm>
          <a:off x="101600" y="95250"/>
          <a:ext cx="959485" cy="536575"/>
        </a:xfrm>
        <a:prstGeom prst="leftArrow">
          <a:avLst>
            <a:gd name="adj1" fmla="val 50000"/>
            <a:gd name="adj2" fmla="val 4441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11</xdr:col>
          <xdr:colOff>88900</xdr:colOff>
          <xdr:row>0</xdr:row>
          <xdr:rowOff>89535</xdr:rowOff>
        </xdr:from>
        <xdr:to>
          <xdr:col>12</xdr:col>
          <xdr:colOff>311150</xdr:colOff>
          <xdr:row>1</xdr:row>
          <xdr:rowOff>6350</xdr:rowOff>
        </xdr:to>
        <xdr:sp macro="[0]!复选框485_Click">
          <xdr:nvSpPr>
            <xdr:cNvPr id="2533" name="Check Box 485" hidden="1">
              <a:extLst>
                <a:ext uri="{63B3BB69-23CF-44E3-9099-C40C66FF867C}">
                  <a14:compatExt spid="_x0000_s2533"/>
                </a:ext>
              </a:extLst>
            </xdr:cNvPr>
            <xdr:cNvSpPr/>
          </xdr:nvSpPr>
          <xdr:spPr>
            <a:xfrm>
              <a:off x="10725150" y="89535"/>
              <a:ext cx="908050" cy="29781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70.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539115</xdr:colOff>
      <xdr:row>2</xdr:row>
      <xdr:rowOff>50800</xdr:rowOff>
    </xdr:to>
    <xdr:sp>
      <xdr:nvSpPr>
        <xdr:cNvPr id="362667" name="AutoShape 5">
          <a:hlinkClick xmlns:r="http://schemas.openxmlformats.org/officeDocument/2006/relationships" r:id="rId1"/>
        </xdr:cNvPr>
        <xdr:cNvSpPr/>
      </xdr:nvSpPr>
      <xdr:spPr>
        <a:xfrm>
          <a:off x="107950" y="95250"/>
          <a:ext cx="945515" cy="536575"/>
        </a:xfrm>
        <a:prstGeom prst="leftArrow">
          <a:avLst>
            <a:gd name="adj1" fmla="val 50000"/>
            <a:gd name="adj2" fmla="val 43767"/>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8</xdr:col>
          <xdr:colOff>44450</xdr:colOff>
          <xdr:row>0</xdr:row>
          <xdr:rowOff>76200</xdr:rowOff>
        </xdr:from>
        <xdr:to>
          <xdr:col>10</xdr:col>
          <xdr:colOff>152400</xdr:colOff>
          <xdr:row>1</xdr:row>
          <xdr:rowOff>63500</xdr:rowOff>
        </xdr:to>
        <xdr:sp macro="[0]!开发支出_复选框72_Click">
          <xdr:nvSpPr>
            <xdr:cNvPr id="362568" name="Check Box 72" hidden="1">
              <a:extLst>
                <a:ext uri="{63B3BB69-23CF-44E3-9099-C40C66FF867C}">
                  <a14:compatExt spid="_x0000_s362568"/>
                </a:ext>
              </a:extLst>
            </xdr:cNvPr>
            <xdr:cNvSpPr/>
          </xdr:nvSpPr>
          <xdr:spPr>
            <a:xfrm>
              <a:off x="9982200" y="76200"/>
              <a:ext cx="1479550" cy="36830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71.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551180</xdr:colOff>
      <xdr:row>2</xdr:row>
      <xdr:rowOff>50800</xdr:rowOff>
    </xdr:to>
    <xdr:sp>
      <xdr:nvSpPr>
        <xdr:cNvPr id="363691" name="AutoShape 5">
          <a:hlinkClick xmlns:r="http://schemas.openxmlformats.org/officeDocument/2006/relationships" r:id="rId1"/>
        </xdr:cNvPr>
        <xdr:cNvSpPr/>
      </xdr:nvSpPr>
      <xdr:spPr>
        <a:xfrm>
          <a:off x="107950" y="95250"/>
          <a:ext cx="957580" cy="536575"/>
        </a:xfrm>
        <a:prstGeom prst="leftArrow">
          <a:avLst>
            <a:gd name="adj1" fmla="val 50000"/>
            <a:gd name="adj2" fmla="val 44326"/>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8</xdr:col>
          <xdr:colOff>133350</xdr:colOff>
          <xdr:row>0</xdr:row>
          <xdr:rowOff>50800</xdr:rowOff>
        </xdr:from>
        <xdr:to>
          <xdr:col>10</xdr:col>
          <xdr:colOff>38100</xdr:colOff>
          <xdr:row>1</xdr:row>
          <xdr:rowOff>50800</xdr:rowOff>
        </xdr:to>
        <xdr:sp macro="[0]!商誉_复选框72_Click">
          <xdr:nvSpPr>
            <xdr:cNvPr id="363592" name="Check Box 72" hidden="1">
              <a:extLst>
                <a:ext uri="{63B3BB69-23CF-44E3-9099-C40C66FF867C}">
                  <a14:compatExt spid="_x0000_s363592"/>
                </a:ext>
              </a:extLst>
            </xdr:cNvPr>
            <xdr:cNvSpPr/>
          </xdr:nvSpPr>
          <xdr:spPr>
            <a:xfrm>
              <a:off x="10071100" y="50800"/>
              <a:ext cx="1276350" cy="38100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72.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680085</xdr:colOff>
      <xdr:row>2</xdr:row>
      <xdr:rowOff>50800</xdr:rowOff>
    </xdr:to>
    <xdr:sp>
      <xdr:nvSpPr>
        <xdr:cNvPr id="364715" name="AutoShape 6">
          <a:hlinkClick xmlns:r="http://schemas.openxmlformats.org/officeDocument/2006/relationships" r:id="rId1"/>
        </xdr:cNvPr>
        <xdr:cNvSpPr/>
      </xdr:nvSpPr>
      <xdr:spPr>
        <a:xfrm>
          <a:off x="101600" y="95250"/>
          <a:ext cx="965835" cy="536575"/>
        </a:xfrm>
        <a:prstGeom prst="leftArrow">
          <a:avLst>
            <a:gd name="adj1" fmla="val 50000"/>
            <a:gd name="adj2" fmla="val 4497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11</xdr:col>
          <xdr:colOff>107950</xdr:colOff>
          <xdr:row>0</xdr:row>
          <xdr:rowOff>38735</xdr:rowOff>
        </xdr:from>
        <xdr:to>
          <xdr:col>12</xdr:col>
          <xdr:colOff>768350</xdr:colOff>
          <xdr:row>1</xdr:row>
          <xdr:rowOff>19050</xdr:rowOff>
        </xdr:to>
        <xdr:sp macro="[0]!长期待摊费用_复选框72_Click">
          <xdr:nvSpPr>
            <xdr:cNvPr id="364616" name="Check Box 72" hidden="1">
              <a:extLst>
                <a:ext uri="{63B3BB69-23CF-44E3-9099-C40C66FF867C}">
                  <a14:compatExt spid="_x0000_s364616"/>
                </a:ext>
              </a:extLst>
            </xdr:cNvPr>
            <xdr:cNvSpPr/>
          </xdr:nvSpPr>
          <xdr:spPr>
            <a:xfrm>
              <a:off x="10045700" y="38735"/>
              <a:ext cx="1231900" cy="36131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73.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425450</xdr:colOff>
      <xdr:row>2</xdr:row>
      <xdr:rowOff>50800</xdr:rowOff>
    </xdr:to>
    <xdr:sp>
      <xdr:nvSpPr>
        <xdr:cNvPr id="365739" name="AutoShape 4">
          <a:hlinkClick xmlns:r="http://schemas.openxmlformats.org/officeDocument/2006/relationships" r:id="rId1"/>
        </xdr:cNvPr>
        <xdr:cNvSpPr/>
      </xdr:nvSpPr>
      <xdr:spPr>
        <a:xfrm>
          <a:off x="107950" y="95250"/>
          <a:ext cx="831850" cy="536575"/>
        </a:xfrm>
        <a:prstGeom prst="leftArrow">
          <a:avLst>
            <a:gd name="adj1" fmla="val 50000"/>
            <a:gd name="adj2" fmla="val 38506"/>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9</xdr:col>
          <xdr:colOff>38100</xdr:colOff>
          <xdr:row>0</xdr:row>
          <xdr:rowOff>69850</xdr:rowOff>
        </xdr:from>
        <xdr:to>
          <xdr:col>10</xdr:col>
          <xdr:colOff>558800</xdr:colOff>
          <xdr:row>0</xdr:row>
          <xdr:rowOff>361950</xdr:rowOff>
        </xdr:to>
        <xdr:sp macro="[0]!递延所得税资产_复选框72_Click">
          <xdr:nvSpPr>
            <xdr:cNvPr id="365640" name="Check Box 72" hidden="1">
              <a:extLst>
                <a:ext uri="{63B3BB69-23CF-44E3-9099-C40C66FF867C}">
                  <a14:compatExt spid="_x0000_s365640"/>
                </a:ext>
              </a:extLst>
            </xdr:cNvPr>
            <xdr:cNvSpPr/>
          </xdr:nvSpPr>
          <xdr:spPr>
            <a:xfrm>
              <a:off x="10020300" y="69850"/>
              <a:ext cx="1206500" cy="29210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74.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476250</xdr:colOff>
      <xdr:row>2</xdr:row>
      <xdr:rowOff>50800</xdr:rowOff>
    </xdr:to>
    <xdr:sp>
      <xdr:nvSpPr>
        <xdr:cNvPr id="366763" name="AutoShape 4">
          <a:hlinkClick xmlns:r="http://schemas.openxmlformats.org/officeDocument/2006/relationships" r:id="rId1"/>
        </xdr:cNvPr>
        <xdr:cNvSpPr/>
      </xdr:nvSpPr>
      <xdr:spPr>
        <a:xfrm>
          <a:off x="107950" y="95250"/>
          <a:ext cx="882650" cy="536575"/>
        </a:xfrm>
        <a:prstGeom prst="leftArrow">
          <a:avLst>
            <a:gd name="adj1" fmla="val 50000"/>
            <a:gd name="adj2" fmla="val 40857"/>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16</xdr:col>
          <xdr:colOff>101600</xdr:colOff>
          <xdr:row>0</xdr:row>
          <xdr:rowOff>56515</xdr:rowOff>
        </xdr:from>
        <xdr:to>
          <xdr:col>18</xdr:col>
          <xdr:colOff>495300</xdr:colOff>
          <xdr:row>1</xdr:row>
          <xdr:rowOff>19050</xdr:rowOff>
        </xdr:to>
        <xdr:sp macro="[0]!其他非流动资产临时设施_复选框72_Click">
          <xdr:nvSpPr>
            <xdr:cNvPr id="366664" name="Check Box 72" hidden="1">
              <a:extLst>
                <a:ext uri="{63B3BB69-23CF-44E3-9099-C40C66FF867C}">
                  <a14:compatExt spid="_x0000_s366664"/>
                </a:ext>
              </a:extLst>
            </xdr:cNvPr>
            <xdr:cNvSpPr/>
          </xdr:nvSpPr>
          <xdr:spPr>
            <a:xfrm>
              <a:off x="10344150" y="56515"/>
              <a:ext cx="1765300" cy="34353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75.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424815</xdr:colOff>
      <xdr:row>2</xdr:row>
      <xdr:rowOff>50800</xdr:rowOff>
    </xdr:to>
    <xdr:sp>
      <xdr:nvSpPr>
        <xdr:cNvPr id="367786" name="AutoShape 16">
          <a:hlinkClick xmlns:r="http://schemas.openxmlformats.org/officeDocument/2006/relationships" r:id="rId1"/>
        </xdr:cNvPr>
        <xdr:cNvSpPr/>
      </xdr:nvSpPr>
      <xdr:spPr>
        <a:xfrm>
          <a:off x="107950" y="95250"/>
          <a:ext cx="964565" cy="536575"/>
        </a:xfrm>
        <a:prstGeom prst="leftArrow">
          <a:avLst>
            <a:gd name="adj1" fmla="val 50000"/>
            <a:gd name="adj2" fmla="val 44649"/>
          </a:avLst>
        </a:prstGeom>
        <a:solidFill>
          <a:srgbClr val="993300">
            <a:alpha val="100000"/>
          </a:srgbClr>
        </a:solidFill>
        <a:ln w="9525">
          <a:noFill/>
        </a:ln>
      </xdr:spPr>
    </xdr:sp>
    <xdr:clientData/>
  </xdr:twoCellAnchor>
</xdr:wsDr>
</file>

<file path=xl/drawings/drawing76.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647065</xdr:colOff>
      <xdr:row>2</xdr:row>
      <xdr:rowOff>50800</xdr:rowOff>
    </xdr:to>
    <xdr:sp>
      <xdr:nvSpPr>
        <xdr:cNvPr id="368811" name="AutoShape 9">
          <a:hlinkClick xmlns:r="http://schemas.openxmlformats.org/officeDocument/2006/relationships" r:id="rId1"/>
        </xdr:cNvPr>
        <xdr:cNvSpPr/>
      </xdr:nvSpPr>
      <xdr:spPr>
        <a:xfrm>
          <a:off x="10795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11</xdr:col>
          <xdr:colOff>88900</xdr:colOff>
          <xdr:row>0</xdr:row>
          <xdr:rowOff>76200</xdr:rowOff>
        </xdr:from>
        <xdr:to>
          <xdr:col>12</xdr:col>
          <xdr:colOff>584200</xdr:colOff>
          <xdr:row>1</xdr:row>
          <xdr:rowOff>120015</xdr:rowOff>
        </xdr:to>
        <xdr:sp macro="[0]!短期借款_复选框72_Click">
          <xdr:nvSpPr>
            <xdr:cNvPr id="368712" name="Check Box 72" hidden="1">
              <a:extLst>
                <a:ext uri="{63B3BB69-23CF-44E3-9099-C40C66FF867C}">
                  <a14:compatExt spid="_x0000_s368712"/>
                </a:ext>
              </a:extLst>
            </xdr:cNvPr>
            <xdr:cNvSpPr/>
          </xdr:nvSpPr>
          <xdr:spPr>
            <a:xfrm>
              <a:off x="10001250" y="76200"/>
              <a:ext cx="1181100" cy="42481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77.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627380</xdr:colOff>
      <xdr:row>2</xdr:row>
      <xdr:rowOff>50800</xdr:rowOff>
    </xdr:to>
    <xdr:sp>
      <xdr:nvSpPr>
        <xdr:cNvPr id="369835" name="AutoShape 7">
          <a:hlinkClick xmlns:r="http://schemas.openxmlformats.org/officeDocument/2006/relationships" r:id="rId1"/>
        </xdr:cNvPr>
        <xdr:cNvSpPr/>
      </xdr:nvSpPr>
      <xdr:spPr>
        <a:xfrm>
          <a:off x="107950" y="95250"/>
          <a:ext cx="957580" cy="536575"/>
        </a:xfrm>
        <a:prstGeom prst="leftArrow">
          <a:avLst>
            <a:gd name="adj1" fmla="val 50000"/>
            <a:gd name="adj2" fmla="val 44326"/>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7</xdr:col>
          <xdr:colOff>133350</xdr:colOff>
          <xdr:row>0</xdr:row>
          <xdr:rowOff>38735</xdr:rowOff>
        </xdr:from>
        <xdr:to>
          <xdr:col>9</xdr:col>
          <xdr:colOff>444500</xdr:colOff>
          <xdr:row>2</xdr:row>
          <xdr:rowOff>101600</xdr:rowOff>
        </xdr:to>
        <xdr:sp macro="[0]!交易性金融负债_复选框72_Click">
          <xdr:nvSpPr>
            <xdr:cNvPr id="369736" name="Check Box 72" hidden="1">
              <a:extLst>
                <a:ext uri="{63B3BB69-23CF-44E3-9099-C40C66FF867C}">
                  <a14:compatExt spid="_x0000_s369736"/>
                </a:ext>
              </a:extLst>
            </xdr:cNvPr>
            <xdr:cNvSpPr/>
          </xdr:nvSpPr>
          <xdr:spPr>
            <a:xfrm>
              <a:off x="10096500" y="38735"/>
              <a:ext cx="1682750" cy="64389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78.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100965</xdr:rowOff>
    </xdr:from>
    <xdr:to>
      <xdr:col>1</xdr:col>
      <xdr:colOff>729615</xdr:colOff>
      <xdr:row>2</xdr:row>
      <xdr:rowOff>63500</xdr:rowOff>
    </xdr:to>
    <xdr:sp>
      <xdr:nvSpPr>
        <xdr:cNvPr id="370859" name="AutoShape 8">
          <a:hlinkClick xmlns:r="http://schemas.openxmlformats.org/officeDocument/2006/relationships" r:id="rId1"/>
        </xdr:cNvPr>
        <xdr:cNvSpPr/>
      </xdr:nvSpPr>
      <xdr:spPr>
        <a:xfrm>
          <a:off x="101600" y="100965"/>
          <a:ext cx="958215" cy="543560"/>
        </a:xfrm>
        <a:prstGeom prst="leftArrow">
          <a:avLst>
            <a:gd name="adj1" fmla="val 50000"/>
            <a:gd name="adj2" fmla="val 4378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13</xdr:col>
          <xdr:colOff>44450</xdr:colOff>
          <xdr:row>0</xdr:row>
          <xdr:rowOff>120650</xdr:rowOff>
        </xdr:from>
        <xdr:to>
          <xdr:col>15</xdr:col>
          <xdr:colOff>323850</xdr:colOff>
          <xdr:row>1</xdr:row>
          <xdr:rowOff>190500</xdr:rowOff>
        </xdr:to>
        <xdr:sp macro="[0]!衍生金融负债_复选框72_Click">
          <xdr:nvSpPr>
            <xdr:cNvPr id="370760" name="Check Box 72" hidden="1">
              <a:extLst>
                <a:ext uri="{63B3BB69-23CF-44E3-9099-C40C66FF867C}">
                  <a14:compatExt spid="_x0000_s370760"/>
                </a:ext>
              </a:extLst>
            </xdr:cNvPr>
            <xdr:cNvSpPr/>
          </xdr:nvSpPr>
          <xdr:spPr>
            <a:xfrm>
              <a:off x="10013950" y="120650"/>
              <a:ext cx="1651000" cy="45085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79.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590550</xdr:colOff>
      <xdr:row>2</xdr:row>
      <xdr:rowOff>50800</xdr:rowOff>
    </xdr:to>
    <xdr:sp>
      <xdr:nvSpPr>
        <xdr:cNvPr id="371883" name="AutoShape 7">
          <a:hlinkClick xmlns:r="http://schemas.openxmlformats.org/officeDocument/2006/relationships" r:id="rId1"/>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8</xdr:col>
          <xdr:colOff>342900</xdr:colOff>
          <xdr:row>0</xdr:row>
          <xdr:rowOff>114300</xdr:rowOff>
        </xdr:from>
        <xdr:to>
          <xdr:col>10</xdr:col>
          <xdr:colOff>482600</xdr:colOff>
          <xdr:row>2</xdr:row>
          <xdr:rowOff>38100</xdr:rowOff>
        </xdr:to>
        <xdr:sp macro="[0]!应付票据_复选框72_Click">
          <xdr:nvSpPr>
            <xdr:cNvPr id="371784" name="Check Box 72" hidden="1">
              <a:extLst>
                <a:ext uri="{63B3BB69-23CF-44E3-9099-C40C66FF867C}">
                  <a14:compatExt spid="_x0000_s371784"/>
                </a:ext>
              </a:extLst>
            </xdr:cNvPr>
            <xdr:cNvSpPr/>
          </xdr:nvSpPr>
          <xdr:spPr>
            <a:xfrm>
              <a:off x="10242550" y="114300"/>
              <a:ext cx="1511300" cy="50482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704850</xdr:colOff>
      <xdr:row>2</xdr:row>
      <xdr:rowOff>50800</xdr:rowOff>
    </xdr:to>
    <xdr:sp>
      <xdr:nvSpPr>
        <xdr:cNvPr id="111174" name="AutoShape 5">
          <a:hlinkClick xmlns:r="http://schemas.openxmlformats.org/officeDocument/2006/relationships" r:id="rId1"/>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12</xdr:col>
          <xdr:colOff>57150</xdr:colOff>
          <xdr:row>0</xdr:row>
          <xdr:rowOff>69850</xdr:rowOff>
        </xdr:from>
        <xdr:to>
          <xdr:col>13</xdr:col>
          <xdr:colOff>127000</xdr:colOff>
          <xdr:row>0</xdr:row>
          <xdr:rowOff>342265</xdr:rowOff>
        </xdr:to>
        <xdr:sp macro="[0]!复选框479_Click">
          <xdr:nvSpPr>
            <xdr:cNvPr id="111071" name="Check Box 479" hidden="1">
              <a:extLst>
                <a:ext uri="{63B3BB69-23CF-44E3-9099-C40C66FF867C}">
                  <a14:compatExt spid="_x0000_s111071"/>
                </a:ext>
              </a:extLst>
            </xdr:cNvPr>
            <xdr:cNvSpPr/>
          </xdr:nvSpPr>
          <xdr:spPr>
            <a:xfrm>
              <a:off x="10750550" y="69850"/>
              <a:ext cx="755650" cy="27241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80.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742315</xdr:colOff>
      <xdr:row>2</xdr:row>
      <xdr:rowOff>50800</xdr:rowOff>
    </xdr:to>
    <xdr:sp>
      <xdr:nvSpPr>
        <xdr:cNvPr id="372907" name="AutoShape 7">
          <a:hlinkClick xmlns:r="http://schemas.openxmlformats.org/officeDocument/2006/relationships" r:id="rId1"/>
        </xdr:cNvPr>
        <xdr:cNvSpPr/>
      </xdr:nvSpPr>
      <xdr:spPr>
        <a:xfrm>
          <a:off x="101600" y="95250"/>
          <a:ext cx="1040765" cy="536575"/>
        </a:xfrm>
        <a:prstGeom prst="leftArrow">
          <a:avLst>
            <a:gd name="adj1" fmla="val 50000"/>
            <a:gd name="adj2" fmla="val 48176"/>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16</xdr:col>
          <xdr:colOff>152400</xdr:colOff>
          <xdr:row>0</xdr:row>
          <xdr:rowOff>114300</xdr:rowOff>
        </xdr:from>
        <xdr:to>
          <xdr:col>17</xdr:col>
          <xdr:colOff>508635</xdr:colOff>
          <xdr:row>1</xdr:row>
          <xdr:rowOff>170815</xdr:rowOff>
        </xdr:to>
        <xdr:sp macro="[0]!应付账款_复选框72_Click">
          <xdr:nvSpPr>
            <xdr:cNvPr id="372808" name="Check Box 72" hidden="1">
              <a:extLst>
                <a:ext uri="{63B3BB69-23CF-44E3-9099-C40C66FF867C}">
                  <a14:compatExt spid="_x0000_s372808"/>
                </a:ext>
              </a:extLst>
            </xdr:cNvPr>
            <xdr:cNvSpPr/>
          </xdr:nvSpPr>
          <xdr:spPr>
            <a:xfrm>
              <a:off x="18262600" y="114300"/>
              <a:ext cx="1042035" cy="43751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81.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654685</xdr:colOff>
      <xdr:row>2</xdr:row>
      <xdr:rowOff>50800</xdr:rowOff>
    </xdr:to>
    <xdr:sp>
      <xdr:nvSpPr>
        <xdr:cNvPr id="373931" name="AutoShape 7">
          <a:hlinkClick xmlns:r="http://schemas.openxmlformats.org/officeDocument/2006/relationships" r:id="rId1"/>
        </xdr:cNvPr>
        <xdr:cNvSpPr/>
      </xdr:nvSpPr>
      <xdr:spPr>
        <a:xfrm>
          <a:off x="101600" y="95250"/>
          <a:ext cx="953135" cy="536575"/>
        </a:xfrm>
        <a:prstGeom prst="leftArrow">
          <a:avLst>
            <a:gd name="adj1" fmla="val 50000"/>
            <a:gd name="adj2" fmla="val 44120"/>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16</xdr:col>
          <xdr:colOff>76200</xdr:colOff>
          <xdr:row>0</xdr:row>
          <xdr:rowOff>95250</xdr:rowOff>
        </xdr:from>
        <xdr:to>
          <xdr:col>18</xdr:col>
          <xdr:colOff>381000</xdr:colOff>
          <xdr:row>2</xdr:row>
          <xdr:rowOff>50800</xdr:rowOff>
        </xdr:to>
        <xdr:sp macro="[0]!预收账款_复选框72_Click">
          <xdr:nvSpPr>
            <xdr:cNvPr id="373832" name="Check Box 72" hidden="1">
              <a:extLst>
                <a:ext uri="{63B3BB69-23CF-44E3-9099-C40C66FF867C}">
                  <a14:compatExt spid="_x0000_s373832"/>
                </a:ext>
              </a:extLst>
            </xdr:cNvPr>
            <xdr:cNvSpPr/>
          </xdr:nvSpPr>
          <xdr:spPr>
            <a:xfrm>
              <a:off x="18542000" y="95250"/>
              <a:ext cx="1676400" cy="53657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82.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647065</xdr:colOff>
      <xdr:row>2</xdr:row>
      <xdr:rowOff>50800</xdr:rowOff>
    </xdr:to>
    <xdr:sp>
      <xdr:nvSpPr>
        <xdr:cNvPr id="374955" name="AutoShape 5">
          <a:hlinkClick xmlns:r="http://schemas.openxmlformats.org/officeDocument/2006/relationships" r:id="rId1"/>
        </xdr:cNvPr>
        <xdr:cNvSpPr/>
      </xdr:nvSpPr>
      <xdr:spPr>
        <a:xfrm>
          <a:off x="10795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10</xdr:col>
          <xdr:colOff>19050</xdr:colOff>
          <xdr:row>0</xdr:row>
          <xdr:rowOff>89535</xdr:rowOff>
        </xdr:from>
        <xdr:to>
          <xdr:col>11</xdr:col>
          <xdr:colOff>654050</xdr:colOff>
          <xdr:row>1</xdr:row>
          <xdr:rowOff>19050</xdr:rowOff>
        </xdr:to>
        <xdr:sp macro="[0]!合同负债_复选框72_Click">
          <xdr:nvSpPr>
            <xdr:cNvPr id="374856" name="Check Box 72" hidden="1">
              <a:extLst>
                <a:ext uri="{63B3BB69-23CF-44E3-9099-C40C66FF867C}">
                  <a14:compatExt spid="_x0000_s374856"/>
                </a:ext>
              </a:extLst>
            </xdr:cNvPr>
            <xdr:cNvSpPr/>
          </xdr:nvSpPr>
          <xdr:spPr>
            <a:xfrm>
              <a:off x="9982200" y="89535"/>
              <a:ext cx="1320800" cy="31051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83.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469900</xdr:colOff>
      <xdr:row>2</xdr:row>
      <xdr:rowOff>50800</xdr:rowOff>
    </xdr:to>
    <xdr:sp>
      <xdr:nvSpPr>
        <xdr:cNvPr id="375979" name="AutoShape 7">
          <a:hlinkClick xmlns:r="http://schemas.openxmlformats.org/officeDocument/2006/relationships" r:id="rId1"/>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6</xdr:col>
          <xdr:colOff>209550</xdr:colOff>
          <xdr:row>0</xdr:row>
          <xdr:rowOff>171450</xdr:rowOff>
        </xdr:from>
        <xdr:to>
          <xdr:col>8</xdr:col>
          <xdr:colOff>38100</xdr:colOff>
          <xdr:row>2</xdr:row>
          <xdr:rowOff>76835</xdr:rowOff>
        </xdr:to>
        <xdr:sp macro="[0]!应付职工薪酬_复选框72_Click">
          <xdr:nvSpPr>
            <xdr:cNvPr id="375880" name="Check Box 72" hidden="1">
              <a:extLst>
                <a:ext uri="{63B3BB69-23CF-44E3-9099-C40C66FF867C}">
                  <a14:compatExt spid="_x0000_s375880"/>
                </a:ext>
              </a:extLst>
            </xdr:cNvPr>
            <xdr:cNvSpPr/>
          </xdr:nvSpPr>
          <xdr:spPr>
            <a:xfrm>
              <a:off x="10121900" y="171450"/>
              <a:ext cx="1200150" cy="48641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84.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431800</xdr:colOff>
      <xdr:row>2</xdr:row>
      <xdr:rowOff>50800</xdr:rowOff>
    </xdr:to>
    <xdr:sp>
      <xdr:nvSpPr>
        <xdr:cNvPr id="377003" name="AutoShape 7">
          <a:hlinkClick xmlns:r="http://schemas.openxmlformats.org/officeDocument/2006/relationships" r:id="rId1"/>
        </xdr:cNvPr>
        <xdr:cNvSpPr/>
      </xdr:nvSpPr>
      <xdr:spPr>
        <a:xfrm>
          <a:off x="101600" y="95250"/>
          <a:ext cx="850900" cy="536575"/>
        </a:xfrm>
        <a:prstGeom prst="leftArrow">
          <a:avLst>
            <a:gd name="adj1" fmla="val 50000"/>
            <a:gd name="adj2" fmla="val 3938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7</xdr:col>
          <xdr:colOff>88900</xdr:colOff>
          <xdr:row>0</xdr:row>
          <xdr:rowOff>120650</xdr:rowOff>
        </xdr:from>
        <xdr:to>
          <xdr:col>8</xdr:col>
          <xdr:colOff>641350</xdr:colOff>
          <xdr:row>2</xdr:row>
          <xdr:rowOff>19050</xdr:rowOff>
        </xdr:to>
        <xdr:sp macro="[0]!应交税费_复选框72_Click">
          <xdr:nvSpPr>
            <xdr:cNvPr id="376904" name="Check Box 72" hidden="1">
              <a:extLst>
                <a:ext uri="{63B3BB69-23CF-44E3-9099-C40C66FF867C}">
                  <a14:compatExt spid="_x0000_s376904"/>
                </a:ext>
              </a:extLst>
            </xdr:cNvPr>
            <xdr:cNvSpPr/>
          </xdr:nvSpPr>
          <xdr:spPr>
            <a:xfrm>
              <a:off x="10026650" y="120650"/>
              <a:ext cx="1238250" cy="47942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85.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419735</xdr:colOff>
      <xdr:row>2</xdr:row>
      <xdr:rowOff>50800</xdr:rowOff>
    </xdr:to>
    <xdr:sp>
      <xdr:nvSpPr>
        <xdr:cNvPr id="395435" name="AutoShape 12">
          <a:hlinkClick xmlns:r="http://schemas.openxmlformats.org/officeDocument/2006/relationships" r:id="rId1"/>
        </xdr:cNvPr>
        <xdr:cNvSpPr/>
      </xdr:nvSpPr>
      <xdr:spPr>
        <a:xfrm>
          <a:off x="107950" y="95250"/>
          <a:ext cx="959485" cy="536575"/>
        </a:xfrm>
        <a:prstGeom prst="leftArrow">
          <a:avLst>
            <a:gd name="adj1" fmla="val 50000"/>
            <a:gd name="adj2" fmla="val 44414"/>
          </a:avLst>
        </a:prstGeom>
        <a:solidFill>
          <a:srgbClr val="993300">
            <a:alpha val="100000"/>
          </a:srgbClr>
        </a:solidFill>
        <a:ln w="9525">
          <a:noFill/>
        </a:ln>
      </xdr:spPr>
    </xdr:sp>
    <xdr:clientData/>
  </xdr:twoCellAnchor>
</xdr:wsDr>
</file>

<file path=xl/drawings/drawing86.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570865</xdr:colOff>
      <xdr:row>2</xdr:row>
      <xdr:rowOff>50800</xdr:rowOff>
    </xdr:to>
    <xdr:sp>
      <xdr:nvSpPr>
        <xdr:cNvPr id="378027" name="AutoShape 6">
          <a:hlinkClick xmlns:r="http://schemas.openxmlformats.org/officeDocument/2006/relationships" r:id="rId1"/>
        </xdr:cNvPr>
        <xdr:cNvSpPr/>
      </xdr:nvSpPr>
      <xdr:spPr>
        <a:xfrm>
          <a:off x="10795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9</xdr:col>
          <xdr:colOff>88900</xdr:colOff>
          <xdr:row>0</xdr:row>
          <xdr:rowOff>100965</xdr:rowOff>
        </xdr:from>
        <xdr:to>
          <xdr:col>11</xdr:col>
          <xdr:colOff>57150</xdr:colOff>
          <xdr:row>1</xdr:row>
          <xdr:rowOff>146050</xdr:rowOff>
        </xdr:to>
        <xdr:sp macro="[0]!应付利息_复选框72_Click">
          <xdr:nvSpPr>
            <xdr:cNvPr id="377928" name="Check Box 72" hidden="1">
              <a:extLst>
                <a:ext uri="{63B3BB69-23CF-44E3-9099-C40C66FF867C}">
                  <a14:compatExt spid="_x0000_s377928"/>
                </a:ext>
              </a:extLst>
            </xdr:cNvPr>
            <xdr:cNvSpPr/>
          </xdr:nvSpPr>
          <xdr:spPr>
            <a:xfrm>
              <a:off x="10013950" y="100965"/>
              <a:ext cx="1339850" cy="42608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87.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545465</xdr:colOff>
      <xdr:row>2</xdr:row>
      <xdr:rowOff>50800</xdr:rowOff>
    </xdr:to>
    <xdr:sp>
      <xdr:nvSpPr>
        <xdr:cNvPr id="379051" name="AutoShape 4">
          <a:hlinkClick xmlns:r="http://schemas.openxmlformats.org/officeDocument/2006/relationships" r:id="rId1"/>
        </xdr:cNvPr>
        <xdr:cNvSpPr/>
      </xdr:nvSpPr>
      <xdr:spPr>
        <a:xfrm>
          <a:off x="101600" y="95250"/>
          <a:ext cx="964565" cy="536575"/>
        </a:xfrm>
        <a:prstGeom prst="leftArrow">
          <a:avLst>
            <a:gd name="adj1" fmla="val 50000"/>
            <a:gd name="adj2" fmla="val 44649"/>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7</xdr:col>
          <xdr:colOff>101600</xdr:colOff>
          <xdr:row>0</xdr:row>
          <xdr:rowOff>100965</xdr:rowOff>
        </xdr:from>
        <xdr:to>
          <xdr:col>9</xdr:col>
          <xdr:colOff>133350</xdr:colOff>
          <xdr:row>2</xdr:row>
          <xdr:rowOff>6350</xdr:rowOff>
        </xdr:to>
        <xdr:sp macro="[0]!应付股利_复选框72_Click">
          <xdr:nvSpPr>
            <xdr:cNvPr id="378952" name="Check Box 72" hidden="1">
              <a:extLst>
                <a:ext uri="{63B3BB69-23CF-44E3-9099-C40C66FF867C}">
                  <a14:compatExt spid="_x0000_s378952"/>
                </a:ext>
              </a:extLst>
            </xdr:cNvPr>
            <xdr:cNvSpPr/>
          </xdr:nvSpPr>
          <xdr:spPr>
            <a:xfrm>
              <a:off x="10020300" y="100965"/>
              <a:ext cx="1403350" cy="48641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88.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609600</xdr:colOff>
      <xdr:row>2</xdr:row>
      <xdr:rowOff>50800</xdr:rowOff>
    </xdr:to>
    <xdr:sp>
      <xdr:nvSpPr>
        <xdr:cNvPr id="380075" name="AutoShape 7">
          <a:hlinkClick xmlns:r="http://schemas.openxmlformats.org/officeDocument/2006/relationships" r:id="rId1"/>
        </xdr:cNvPr>
        <xdr:cNvSpPr/>
      </xdr:nvSpPr>
      <xdr:spPr>
        <a:xfrm>
          <a:off x="10795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14</xdr:col>
          <xdr:colOff>273050</xdr:colOff>
          <xdr:row>0</xdr:row>
          <xdr:rowOff>171450</xdr:rowOff>
        </xdr:from>
        <xdr:to>
          <xdr:col>16</xdr:col>
          <xdr:colOff>444500</xdr:colOff>
          <xdr:row>2</xdr:row>
          <xdr:rowOff>101600</xdr:rowOff>
        </xdr:to>
        <xdr:sp macro="[0]!其他应付款_复选框72_Click">
          <xdr:nvSpPr>
            <xdr:cNvPr id="379976" name="Check Box 72" hidden="1">
              <a:extLst>
                <a:ext uri="{63B3BB69-23CF-44E3-9099-C40C66FF867C}">
                  <a14:compatExt spid="_x0000_s379976"/>
                </a:ext>
              </a:extLst>
            </xdr:cNvPr>
            <xdr:cNvSpPr/>
          </xdr:nvSpPr>
          <xdr:spPr>
            <a:xfrm>
              <a:off x="10236200" y="171450"/>
              <a:ext cx="1543050" cy="51117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89.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730250</xdr:colOff>
      <xdr:row>2</xdr:row>
      <xdr:rowOff>50800</xdr:rowOff>
    </xdr:to>
    <xdr:sp>
      <xdr:nvSpPr>
        <xdr:cNvPr id="381099" name="AutoShape 3">
          <a:hlinkClick xmlns:r="http://schemas.openxmlformats.org/officeDocument/2006/relationships" r:id="rId1"/>
        </xdr:cNvPr>
        <xdr:cNvSpPr/>
      </xdr:nvSpPr>
      <xdr:spPr>
        <a:xfrm>
          <a:off x="10160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12</xdr:col>
          <xdr:colOff>76200</xdr:colOff>
          <xdr:row>0</xdr:row>
          <xdr:rowOff>114300</xdr:rowOff>
        </xdr:from>
        <xdr:to>
          <xdr:col>14</xdr:col>
          <xdr:colOff>209550</xdr:colOff>
          <xdr:row>2</xdr:row>
          <xdr:rowOff>101600</xdr:rowOff>
        </xdr:to>
        <xdr:sp macro="[0]!持有待售负债_复选框72_Click">
          <xdr:nvSpPr>
            <xdr:cNvPr id="381000" name="Check Box 72" hidden="1">
              <a:extLst>
                <a:ext uri="{63B3BB69-23CF-44E3-9099-C40C66FF867C}">
                  <a14:compatExt spid="_x0000_s381000"/>
                </a:ext>
              </a:extLst>
            </xdr:cNvPr>
            <xdr:cNvSpPr/>
          </xdr:nvSpPr>
          <xdr:spPr>
            <a:xfrm>
              <a:off x="10039350" y="114300"/>
              <a:ext cx="1504950" cy="56832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659765</xdr:colOff>
      <xdr:row>2</xdr:row>
      <xdr:rowOff>50800</xdr:rowOff>
    </xdr:to>
    <xdr:sp>
      <xdr:nvSpPr>
        <xdr:cNvPr id="91717" name="AutoShape 6">
          <a:hlinkClick xmlns:r="http://schemas.openxmlformats.org/officeDocument/2006/relationships" r:id="rId1"/>
        </xdr:cNvPr>
        <xdr:cNvSpPr/>
      </xdr:nvSpPr>
      <xdr:spPr>
        <a:xfrm>
          <a:off x="101600" y="95250"/>
          <a:ext cx="964565" cy="536575"/>
        </a:xfrm>
        <a:prstGeom prst="leftArrow">
          <a:avLst>
            <a:gd name="adj1" fmla="val 50000"/>
            <a:gd name="adj2" fmla="val 44649"/>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13</xdr:col>
          <xdr:colOff>88900</xdr:colOff>
          <xdr:row>0</xdr:row>
          <xdr:rowOff>76200</xdr:rowOff>
        </xdr:from>
        <xdr:to>
          <xdr:col>14</xdr:col>
          <xdr:colOff>228600</xdr:colOff>
          <xdr:row>1</xdr:row>
          <xdr:rowOff>0</xdr:rowOff>
        </xdr:to>
        <xdr:sp macro="[0]!复选框478_Click">
          <xdr:nvSpPr>
            <xdr:cNvPr id="91614" name="Check Box 478" hidden="1">
              <a:extLst>
                <a:ext uri="{63B3BB69-23CF-44E3-9099-C40C66FF867C}">
                  <a14:compatExt spid="_x0000_s91614"/>
                </a:ext>
              </a:extLst>
            </xdr:cNvPr>
            <xdr:cNvSpPr/>
          </xdr:nvSpPr>
          <xdr:spPr>
            <a:xfrm>
              <a:off x="10680700" y="76200"/>
              <a:ext cx="825500" cy="30480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90.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475615</xdr:colOff>
      <xdr:row>2</xdr:row>
      <xdr:rowOff>50800</xdr:rowOff>
    </xdr:to>
    <xdr:sp>
      <xdr:nvSpPr>
        <xdr:cNvPr id="382123" name="AutoShape 4">
          <a:hlinkClick xmlns:r="http://schemas.openxmlformats.org/officeDocument/2006/relationships" r:id="rId1"/>
        </xdr:cNvPr>
        <xdr:cNvSpPr/>
      </xdr:nvSpPr>
      <xdr:spPr>
        <a:xfrm>
          <a:off x="10795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8</xdr:col>
          <xdr:colOff>76200</xdr:colOff>
          <xdr:row>0</xdr:row>
          <xdr:rowOff>19050</xdr:rowOff>
        </xdr:from>
        <xdr:to>
          <xdr:col>9</xdr:col>
          <xdr:colOff>546100</xdr:colOff>
          <xdr:row>1</xdr:row>
          <xdr:rowOff>190500</xdr:rowOff>
        </xdr:to>
        <xdr:sp macro="[0]!一年到期非流动负债_复选框72_Click">
          <xdr:nvSpPr>
            <xdr:cNvPr id="382024" name="Check Box 72" hidden="1">
              <a:extLst>
                <a:ext uri="{63B3BB69-23CF-44E3-9099-C40C66FF867C}">
                  <a14:compatExt spid="_x0000_s382024"/>
                </a:ext>
              </a:extLst>
            </xdr:cNvPr>
            <xdr:cNvSpPr/>
          </xdr:nvSpPr>
          <xdr:spPr>
            <a:xfrm>
              <a:off x="9982200" y="19050"/>
              <a:ext cx="1333500" cy="55245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91.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635000</xdr:colOff>
      <xdr:row>2</xdr:row>
      <xdr:rowOff>50800</xdr:rowOff>
    </xdr:to>
    <xdr:sp>
      <xdr:nvSpPr>
        <xdr:cNvPr id="383147" name="AutoShape 3">
          <a:hlinkClick xmlns:r="http://schemas.openxmlformats.org/officeDocument/2006/relationships" r:id="rId1"/>
        </xdr:cNvPr>
        <xdr:cNvSpPr/>
      </xdr:nvSpPr>
      <xdr:spPr>
        <a:xfrm>
          <a:off x="10160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7</xdr:col>
          <xdr:colOff>44450</xdr:colOff>
          <xdr:row>0</xdr:row>
          <xdr:rowOff>100965</xdr:rowOff>
        </xdr:from>
        <xdr:to>
          <xdr:col>9</xdr:col>
          <xdr:colOff>177165</xdr:colOff>
          <xdr:row>1</xdr:row>
          <xdr:rowOff>120015</xdr:rowOff>
        </xdr:to>
        <xdr:sp macro="[0]!其他流动负债_复选框72_Click">
          <xdr:nvSpPr>
            <xdr:cNvPr id="383048" name="Check Box 72" hidden="1">
              <a:extLst>
                <a:ext uri="{63B3BB69-23CF-44E3-9099-C40C66FF867C}">
                  <a14:compatExt spid="_x0000_s383048"/>
                </a:ext>
              </a:extLst>
            </xdr:cNvPr>
            <xdr:cNvSpPr/>
          </xdr:nvSpPr>
          <xdr:spPr>
            <a:xfrm>
              <a:off x="10001250" y="100965"/>
              <a:ext cx="1504315" cy="40005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92.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591820</xdr:colOff>
      <xdr:row>2</xdr:row>
      <xdr:rowOff>50800</xdr:rowOff>
    </xdr:to>
    <xdr:sp>
      <xdr:nvSpPr>
        <xdr:cNvPr id="384170" name="AutoShape 10">
          <a:hlinkClick xmlns:r="http://schemas.openxmlformats.org/officeDocument/2006/relationships" r:id="rId1"/>
        </xdr:cNvPr>
        <xdr:cNvSpPr/>
      </xdr:nvSpPr>
      <xdr:spPr>
        <a:xfrm>
          <a:off x="107950" y="95250"/>
          <a:ext cx="1131570" cy="536575"/>
        </a:xfrm>
        <a:prstGeom prst="leftArrow">
          <a:avLst>
            <a:gd name="adj1" fmla="val 50000"/>
            <a:gd name="adj2" fmla="val 52380"/>
          </a:avLst>
        </a:prstGeom>
        <a:solidFill>
          <a:srgbClr val="993300">
            <a:alpha val="100000"/>
          </a:srgbClr>
        </a:solidFill>
        <a:ln w="9525">
          <a:noFill/>
        </a:ln>
      </xdr:spPr>
    </xdr:sp>
    <xdr:clientData/>
  </xdr:twoCellAnchor>
</xdr:wsDr>
</file>

<file path=xl/drawings/drawing93.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647065</xdr:colOff>
      <xdr:row>2</xdr:row>
      <xdr:rowOff>50800</xdr:rowOff>
    </xdr:to>
    <xdr:sp>
      <xdr:nvSpPr>
        <xdr:cNvPr id="385195" name="AutoShape 8">
          <a:hlinkClick xmlns:r="http://schemas.openxmlformats.org/officeDocument/2006/relationships" r:id="rId1"/>
        </xdr:cNvPr>
        <xdr:cNvSpPr/>
      </xdr:nvSpPr>
      <xdr:spPr>
        <a:xfrm>
          <a:off x="10795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11</xdr:col>
          <xdr:colOff>95250</xdr:colOff>
          <xdr:row>0</xdr:row>
          <xdr:rowOff>114300</xdr:rowOff>
        </xdr:from>
        <xdr:to>
          <xdr:col>12</xdr:col>
          <xdr:colOff>482600</xdr:colOff>
          <xdr:row>1</xdr:row>
          <xdr:rowOff>95250</xdr:rowOff>
        </xdr:to>
        <xdr:sp macro="[0]!长期借款_复选框72_Click">
          <xdr:nvSpPr>
            <xdr:cNvPr id="385096" name="Check Box 72" hidden="1">
              <a:extLst>
                <a:ext uri="{63B3BB69-23CF-44E3-9099-C40C66FF867C}">
                  <a14:compatExt spid="_x0000_s385096"/>
                </a:ext>
              </a:extLst>
            </xdr:cNvPr>
            <xdr:cNvSpPr/>
          </xdr:nvSpPr>
          <xdr:spPr>
            <a:xfrm>
              <a:off x="10071100" y="114300"/>
              <a:ext cx="1250950" cy="36195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94.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633730</xdr:colOff>
      <xdr:row>2</xdr:row>
      <xdr:rowOff>50800</xdr:rowOff>
    </xdr:to>
    <xdr:sp>
      <xdr:nvSpPr>
        <xdr:cNvPr id="386219" name="AutoShape 3">
          <a:hlinkClick xmlns:r="http://schemas.openxmlformats.org/officeDocument/2006/relationships" r:id="rId1"/>
        </xdr:cNvPr>
        <xdr:cNvSpPr/>
      </xdr:nvSpPr>
      <xdr:spPr>
        <a:xfrm>
          <a:off x="101600" y="95250"/>
          <a:ext cx="957580" cy="536575"/>
        </a:xfrm>
        <a:prstGeom prst="leftArrow">
          <a:avLst>
            <a:gd name="adj1" fmla="val 50000"/>
            <a:gd name="adj2" fmla="val 44326"/>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9</xdr:col>
          <xdr:colOff>139700</xdr:colOff>
          <xdr:row>0</xdr:row>
          <xdr:rowOff>146050</xdr:rowOff>
        </xdr:from>
        <xdr:to>
          <xdr:col>11</xdr:col>
          <xdr:colOff>393700</xdr:colOff>
          <xdr:row>2</xdr:row>
          <xdr:rowOff>88900</xdr:rowOff>
        </xdr:to>
        <xdr:sp macro="[0]!应付债券_复选框72_Click">
          <xdr:nvSpPr>
            <xdr:cNvPr id="386120" name="Check Box 72" hidden="1">
              <a:extLst>
                <a:ext uri="{63B3BB69-23CF-44E3-9099-C40C66FF867C}">
                  <a14:compatExt spid="_x0000_s386120"/>
                </a:ext>
              </a:extLst>
            </xdr:cNvPr>
            <xdr:cNvSpPr/>
          </xdr:nvSpPr>
          <xdr:spPr>
            <a:xfrm>
              <a:off x="10007600" y="146050"/>
              <a:ext cx="1587500" cy="523875"/>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95.xml><?xml version="1.0" encoding="utf-8"?>
<xdr:wsDr xmlns:xdr="http://schemas.openxmlformats.org/drawingml/2006/spreadsheetDrawing" xmlns:r="http://schemas.openxmlformats.org/officeDocument/2006/relationships" xmlns:a="http://schemas.openxmlformats.org/drawingml/2006/main">
  <xdr:twoCellAnchor>
    <xdr:from>
      <xdr:col>0</xdr:col>
      <xdr:colOff>88900</xdr:colOff>
      <xdr:row>0</xdr:row>
      <xdr:rowOff>89535</xdr:rowOff>
    </xdr:from>
    <xdr:to>
      <xdr:col>1</xdr:col>
      <xdr:colOff>456565</xdr:colOff>
      <xdr:row>2</xdr:row>
      <xdr:rowOff>38100</xdr:rowOff>
    </xdr:to>
    <xdr:sp>
      <xdr:nvSpPr>
        <xdr:cNvPr id="387243" name="AutoShape 4">
          <a:hlinkClick xmlns:r="http://schemas.openxmlformats.org/officeDocument/2006/relationships" r:id="rId1"/>
        </xdr:cNvPr>
        <xdr:cNvSpPr/>
      </xdr:nvSpPr>
      <xdr:spPr>
        <a:xfrm>
          <a:off x="88900" y="89535"/>
          <a:ext cx="958215" cy="529590"/>
        </a:xfrm>
        <a:prstGeom prst="leftArrow">
          <a:avLst>
            <a:gd name="adj1" fmla="val 50000"/>
            <a:gd name="adj2" fmla="val 44940"/>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8</xdr:col>
          <xdr:colOff>44450</xdr:colOff>
          <xdr:row>0</xdr:row>
          <xdr:rowOff>120650</xdr:rowOff>
        </xdr:from>
        <xdr:to>
          <xdr:col>10</xdr:col>
          <xdr:colOff>0</xdr:colOff>
          <xdr:row>1</xdr:row>
          <xdr:rowOff>146050</xdr:rowOff>
        </xdr:to>
        <xdr:sp macro="[0]!租赁负债_复选框72_Click">
          <xdr:nvSpPr>
            <xdr:cNvPr id="387144" name="Check Box 72" hidden="1">
              <a:extLst>
                <a:ext uri="{63B3BB69-23CF-44E3-9099-C40C66FF867C}">
                  <a14:compatExt spid="_x0000_s387144"/>
                </a:ext>
              </a:extLst>
            </xdr:cNvPr>
            <xdr:cNvSpPr/>
          </xdr:nvSpPr>
          <xdr:spPr>
            <a:xfrm>
              <a:off x="9950450" y="120650"/>
              <a:ext cx="1428750" cy="40640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96.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419735</xdr:colOff>
      <xdr:row>2</xdr:row>
      <xdr:rowOff>50800</xdr:rowOff>
    </xdr:to>
    <xdr:sp>
      <xdr:nvSpPr>
        <xdr:cNvPr id="399527" name="AutoShape 12">
          <a:hlinkClick xmlns:r="http://schemas.openxmlformats.org/officeDocument/2006/relationships" r:id="rId1"/>
        </xdr:cNvPr>
        <xdr:cNvSpPr/>
      </xdr:nvSpPr>
      <xdr:spPr>
        <a:xfrm>
          <a:off x="107950" y="95250"/>
          <a:ext cx="959485" cy="536575"/>
        </a:xfrm>
        <a:prstGeom prst="leftArrow">
          <a:avLst>
            <a:gd name="adj1" fmla="val 50000"/>
            <a:gd name="adj2" fmla="val 44414"/>
          </a:avLst>
        </a:prstGeom>
        <a:solidFill>
          <a:srgbClr val="993300">
            <a:alpha val="100000"/>
          </a:srgbClr>
        </a:solidFill>
        <a:ln w="9525">
          <a:noFill/>
        </a:ln>
      </xdr:spPr>
    </xdr:sp>
    <xdr:clientData/>
  </xdr:twoCellAnchor>
</xdr:wsDr>
</file>

<file path=xl/drawings/drawing97.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672465</xdr:colOff>
      <xdr:row>2</xdr:row>
      <xdr:rowOff>50800</xdr:rowOff>
    </xdr:to>
    <xdr:sp>
      <xdr:nvSpPr>
        <xdr:cNvPr id="388267" name="AutoShape 9">
          <a:hlinkClick xmlns:r="http://schemas.openxmlformats.org/officeDocument/2006/relationships" r:id="rId1"/>
        </xdr:cNvPr>
        <xdr:cNvSpPr/>
      </xdr:nvSpPr>
      <xdr:spPr>
        <a:xfrm>
          <a:off x="10160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9</xdr:col>
          <xdr:colOff>57150</xdr:colOff>
          <xdr:row>0</xdr:row>
          <xdr:rowOff>69850</xdr:rowOff>
        </xdr:from>
        <xdr:to>
          <xdr:col>11</xdr:col>
          <xdr:colOff>133350</xdr:colOff>
          <xdr:row>1</xdr:row>
          <xdr:rowOff>101600</xdr:rowOff>
        </xdr:to>
        <xdr:sp macro="[0]!长期应付款_复选框72_Click">
          <xdr:nvSpPr>
            <xdr:cNvPr id="388168" name="Check Box 72" hidden="1">
              <a:extLst>
                <a:ext uri="{63B3BB69-23CF-44E3-9099-C40C66FF867C}">
                  <a14:compatExt spid="_x0000_s388168"/>
                </a:ext>
              </a:extLst>
            </xdr:cNvPr>
            <xdr:cNvSpPr/>
          </xdr:nvSpPr>
          <xdr:spPr>
            <a:xfrm>
              <a:off x="10033000" y="69850"/>
              <a:ext cx="1447800" cy="41275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98.xml><?xml version="1.0" encoding="utf-8"?>
<xdr:wsDr xmlns:xdr="http://schemas.openxmlformats.org/drawingml/2006/spreadsheetDrawing" xmlns:r="http://schemas.openxmlformats.org/officeDocument/2006/relationships" xmlns:a="http://schemas.openxmlformats.org/drawingml/2006/main">
  <xdr:twoCellAnchor>
    <xdr:from>
      <xdr:col>0</xdr:col>
      <xdr:colOff>101600</xdr:colOff>
      <xdr:row>0</xdr:row>
      <xdr:rowOff>95250</xdr:rowOff>
    </xdr:from>
    <xdr:to>
      <xdr:col>1</xdr:col>
      <xdr:colOff>616585</xdr:colOff>
      <xdr:row>2</xdr:row>
      <xdr:rowOff>50800</xdr:rowOff>
    </xdr:to>
    <xdr:sp>
      <xdr:nvSpPr>
        <xdr:cNvPr id="390315" name="AutoShape 3">
          <a:hlinkClick xmlns:r="http://schemas.openxmlformats.org/officeDocument/2006/relationships" r:id="rId1"/>
        </xdr:cNvPr>
        <xdr:cNvSpPr/>
      </xdr:nvSpPr>
      <xdr:spPr>
        <a:xfrm>
          <a:off x="101600" y="95250"/>
          <a:ext cx="959485" cy="536575"/>
        </a:xfrm>
        <a:prstGeom prst="leftArrow">
          <a:avLst>
            <a:gd name="adj1" fmla="val 50000"/>
            <a:gd name="adj2" fmla="val 4441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7</xdr:col>
          <xdr:colOff>57150</xdr:colOff>
          <xdr:row>0</xdr:row>
          <xdr:rowOff>69850</xdr:rowOff>
        </xdr:from>
        <xdr:to>
          <xdr:col>9</xdr:col>
          <xdr:colOff>438150</xdr:colOff>
          <xdr:row>1</xdr:row>
          <xdr:rowOff>88900</xdr:rowOff>
        </xdr:to>
        <xdr:sp macro="[0]!专项应付款_复选框72_Click">
          <xdr:nvSpPr>
            <xdr:cNvPr id="390216" name="Check Box 72" hidden="1">
              <a:extLst>
                <a:ext uri="{63B3BB69-23CF-44E3-9099-C40C66FF867C}">
                  <a14:compatExt spid="_x0000_s390216"/>
                </a:ext>
              </a:extLst>
            </xdr:cNvPr>
            <xdr:cNvSpPr/>
          </xdr:nvSpPr>
          <xdr:spPr>
            <a:xfrm>
              <a:off x="10045700" y="69850"/>
              <a:ext cx="1752600" cy="40005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drawings/drawing99.xml><?xml version="1.0" encoding="utf-8"?>
<xdr:wsDr xmlns:xdr="http://schemas.openxmlformats.org/drawingml/2006/spreadsheetDrawing" xmlns:r="http://schemas.openxmlformats.org/officeDocument/2006/relationships" xmlns:a="http://schemas.openxmlformats.org/drawingml/2006/main">
  <xdr:twoCellAnchor>
    <xdr:from>
      <xdr:col>0</xdr:col>
      <xdr:colOff>107950</xdr:colOff>
      <xdr:row>0</xdr:row>
      <xdr:rowOff>95250</xdr:rowOff>
    </xdr:from>
    <xdr:to>
      <xdr:col>1</xdr:col>
      <xdr:colOff>571500</xdr:colOff>
      <xdr:row>2</xdr:row>
      <xdr:rowOff>50800</xdr:rowOff>
    </xdr:to>
    <xdr:sp>
      <xdr:nvSpPr>
        <xdr:cNvPr id="391339" name="AutoShape 3">
          <a:hlinkClick xmlns:r="http://schemas.openxmlformats.org/officeDocument/2006/relationships" r:id="rId1"/>
        </xdr:cNvPr>
        <xdr:cNvSpPr/>
      </xdr:nvSpPr>
      <xdr:spPr>
        <a:xfrm>
          <a:off x="10795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7</xdr:col>
          <xdr:colOff>228600</xdr:colOff>
          <xdr:row>0</xdr:row>
          <xdr:rowOff>196215</xdr:rowOff>
        </xdr:from>
        <xdr:to>
          <xdr:col>9</xdr:col>
          <xdr:colOff>152400</xdr:colOff>
          <xdr:row>2</xdr:row>
          <xdr:rowOff>50800</xdr:rowOff>
        </xdr:to>
        <xdr:sp macro="[0]!预计负债_复选框72_Click">
          <xdr:nvSpPr>
            <xdr:cNvPr id="391240" name="Check Box 72" hidden="1">
              <a:extLst>
                <a:ext uri="{63B3BB69-23CF-44E3-9099-C40C66FF867C}">
                  <a14:compatExt spid="_x0000_s391240"/>
                </a:ext>
              </a:extLst>
            </xdr:cNvPr>
            <xdr:cNvSpPr/>
          </xdr:nvSpPr>
          <xdr:spPr>
            <a:xfrm>
              <a:off x="10166350" y="196215"/>
              <a:ext cx="1295400" cy="435610"/>
            </a:xfrm>
            <a:prstGeom prst="rect">
              <a:avLst/>
            </a:prstGeom>
          </xdr:spPr>
          <xdr:txBody>
            <a:bodyPr vert="horz" lIns="27432" tIns="18288" rIns="0" bIns="18288" anchor="ctr" anchorCtr="0" upright="1"/>
            <a:p>
              <a:pPr algn="l" rtl="0"/>
              <a:r>
                <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填表说明</a:t>
              </a:r>
              <a:endParaRPr lang="zh-CN" altLang="en-US" sz="9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mc:Choice>
    <mc:Fallback/>
  </mc:AlternateContent>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spPr>
      <a:bodyPr vertOverflow="clip" wrap="square" lIns="18288" tIns="0" rIns="0" bIns="0" upright="1"/>
      <a:lst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comments" Target="../comments5.xml"/></Relationships>
</file>

<file path=xl/worksheets/_rels/sheet100.xml.rels><?xml version="1.0" encoding="UTF-8" standalone="yes"?>
<Relationships xmlns="http://schemas.openxmlformats.org/package/2006/relationships"><Relationship Id="rId4" Type="http://schemas.openxmlformats.org/officeDocument/2006/relationships/ctrlProp" Target="../ctrlProps/ctrlProp80.xml"/><Relationship Id="rId3" Type="http://schemas.openxmlformats.org/officeDocument/2006/relationships/vmlDrawing" Target="../drawings/vmlDrawing97.vml"/><Relationship Id="rId2" Type="http://schemas.openxmlformats.org/officeDocument/2006/relationships/drawing" Target="../drawings/drawing99.xml"/><Relationship Id="rId1" Type="http://schemas.openxmlformats.org/officeDocument/2006/relationships/comments" Target="../comments76.xml"/></Relationships>
</file>

<file path=xl/worksheets/_rels/sheet101.xml.rels><?xml version="1.0" encoding="UTF-8" standalone="yes"?>
<Relationships xmlns="http://schemas.openxmlformats.org/package/2006/relationships"><Relationship Id="rId4" Type="http://schemas.openxmlformats.org/officeDocument/2006/relationships/ctrlProp" Target="../ctrlProps/ctrlProp81.xml"/><Relationship Id="rId3" Type="http://schemas.openxmlformats.org/officeDocument/2006/relationships/vmlDrawing" Target="../drawings/vmlDrawing98.vml"/><Relationship Id="rId2" Type="http://schemas.openxmlformats.org/officeDocument/2006/relationships/drawing" Target="../drawings/drawing100.xml"/><Relationship Id="rId1" Type="http://schemas.openxmlformats.org/officeDocument/2006/relationships/comments" Target="../comments77.xml"/></Relationships>
</file>

<file path=xl/worksheets/_rels/sheet102.xml.rels><?xml version="1.0" encoding="UTF-8" standalone="yes"?>
<Relationships xmlns="http://schemas.openxmlformats.org/package/2006/relationships"><Relationship Id="rId4" Type="http://schemas.openxmlformats.org/officeDocument/2006/relationships/ctrlProp" Target="../ctrlProps/ctrlProp82.xml"/><Relationship Id="rId3" Type="http://schemas.openxmlformats.org/officeDocument/2006/relationships/vmlDrawing" Target="../drawings/vmlDrawing99.vml"/><Relationship Id="rId2" Type="http://schemas.openxmlformats.org/officeDocument/2006/relationships/drawing" Target="../drawings/drawing101.xml"/><Relationship Id="rId1" Type="http://schemas.openxmlformats.org/officeDocument/2006/relationships/comments" Target="../comments78.xml"/></Relationships>
</file>

<file path=xl/worksheets/_rels/sheet103.xml.rels><?xml version="1.0" encoding="UTF-8" standalone="yes"?>
<Relationships xmlns="http://schemas.openxmlformats.org/package/2006/relationships"><Relationship Id="rId4" Type="http://schemas.openxmlformats.org/officeDocument/2006/relationships/ctrlProp" Target="../ctrlProps/ctrlProp83.xml"/><Relationship Id="rId3" Type="http://schemas.openxmlformats.org/officeDocument/2006/relationships/vmlDrawing" Target="../drawings/vmlDrawing100.vml"/><Relationship Id="rId2" Type="http://schemas.openxmlformats.org/officeDocument/2006/relationships/drawing" Target="../drawings/drawing102.xml"/><Relationship Id="rId1" Type="http://schemas.openxmlformats.org/officeDocument/2006/relationships/comments" Target="../comments79.xml"/></Relationships>
</file>

<file path=xl/worksheets/_rels/sheet104.xml.rels><?xml version="1.0" encoding="UTF-8" standalone="yes"?>
<Relationships xmlns="http://schemas.openxmlformats.org/package/2006/relationships"><Relationship Id="rId3" Type="http://schemas.openxmlformats.org/officeDocument/2006/relationships/ctrlProp" Target="../ctrlProps/ctrlProp84.xml"/><Relationship Id="rId2" Type="http://schemas.openxmlformats.org/officeDocument/2006/relationships/vmlDrawing" Target="../drawings/vmlDrawing101.vml"/><Relationship Id="rId1" Type="http://schemas.openxmlformats.org/officeDocument/2006/relationships/drawing" Target="../drawings/drawing103.xml"/></Relationships>
</file>

<file path=xl/worksheets/_rels/sheet105.xml.rels><?xml version="1.0" encoding="UTF-8" standalone="yes"?>
<Relationships xmlns="http://schemas.openxmlformats.org/package/2006/relationships"><Relationship Id="rId3" Type="http://schemas.openxmlformats.org/officeDocument/2006/relationships/ctrlProp" Target="../ctrlProps/ctrlProp85.xml"/><Relationship Id="rId2" Type="http://schemas.openxmlformats.org/officeDocument/2006/relationships/vmlDrawing" Target="../drawings/vmlDrawing102.vml"/><Relationship Id="rId1" Type="http://schemas.openxmlformats.org/officeDocument/2006/relationships/drawing" Target="../drawings/drawing104.xml"/></Relationships>
</file>

<file path=xl/worksheets/_rels/sheet106.xml.rels><?xml version="1.0" encoding="UTF-8" standalone="yes"?>
<Relationships xmlns="http://schemas.openxmlformats.org/package/2006/relationships"><Relationship Id="rId3" Type="http://schemas.openxmlformats.org/officeDocument/2006/relationships/ctrlProp" Target="../ctrlProps/ctrlProp86.xml"/><Relationship Id="rId2" Type="http://schemas.openxmlformats.org/officeDocument/2006/relationships/vmlDrawing" Target="../drawings/vmlDrawing103.vml"/><Relationship Id="rId1" Type="http://schemas.openxmlformats.org/officeDocument/2006/relationships/drawing" Target="../drawings/drawing105.xml"/></Relationships>
</file>

<file path=xl/worksheets/_rels/sheet107.xml.rels><?xml version="1.0" encoding="UTF-8" standalone="yes"?>
<Relationships xmlns="http://schemas.openxmlformats.org/package/2006/relationships"><Relationship Id="rId3" Type="http://schemas.openxmlformats.org/officeDocument/2006/relationships/ctrlProp" Target="../ctrlProps/ctrlProp87.xml"/><Relationship Id="rId2" Type="http://schemas.openxmlformats.org/officeDocument/2006/relationships/vmlDrawing" Target="../drawings/vmlDrawing104.vml"/><Relationship Id="rId1" Type="http://schemas.openxmlformats.org/officeDocument/2006/relationships/drawing" Target="../drawings/drawing106.xml"/></Relationships>
</file>

<file path=xl/worksheets/_rels/sheet108.xml.rels><?xml version="1.0" encoding="UTF-8" standalone="yes"?>
<Relationships xmlns="http://schemas.openxmlformats.org/package/2006/relationships"><Relationship Id="rId3" Type="http://schemas.openxmlformats.org/officeDocument/2006/relationships/ctrlProp" Target="../ctrlProps/ctrlProp88.xml"/><Relationship Id="rId2" Type="http://schemas.openxmlformats.org/officeDocument/2006/relationships/vmlDrawing" Target="../drawings/vmlDrawing105.vml"/><Relationship Id="rId1" Type="http://schemas.openxmlformats.org/officeDocument/2006/relationships/drawing" Target="../drawings/drawing107.xml"/></Relationships>
</file>

<file path=xl/worksheets/_rels/sheet109.xml.rels><?xml version="1.0" encoding="UTF-8" standalone="yes"?>
<Relationships xmlns="http://schemas.openxmlformats.org/package/2006/relationships"><Relationship Id="rId3" Type="http://schemas.openxmlformats.org/officeDocument/2006/relationships/ctrlProp" Target="../ctrlProps/ctrlProp89.xml"/><Relationship Id="rId2" Type="http://schemas.openxmlformats.org/officeDocument/2006/relationships/vmlDrawing" Target="../drawings/vmlDrawing106.vml"/><Relationship Id="rId1" Type="http://schemas.openxmlformats.org/officeDocument/2006/relationships/drawing" Target="../drawings/drawing108.xml"/></Relationships>
</file>

<file path=xl/worksheets/_rels/sheet11.xml.rels><?xml version="1.0" encoding="UTF-8" standalone="yes"?>
<Relationships xmlns="http://schemas.openxmlformats.org/package/2006/relationships"><Relationship Id="rId3" Type="http://schemas.openxmlformats.org/officeDocument/2006/relationships/ctrlProp" Target="../ctrlProps/ctrlProp4.xml"/><Relationship Id="rId2" Type="http://schemas.openxmlformats.org/officeDocument/2006/relationships/vmlDrawing" Target="../drawings/vmlDrawing9.vml"/><Relationship Id="rId1" Type="http://schemas.openxmlformats.org/officeDocument/2006/relationships/drawing" Target="../drawings/drawing11.xml"/></Relationships>
</file>

<file path=xl/worksheets/_rels/sheet110.xml.rels><?xml version="1.0" encoding="UTF-8" standalone="yes"?>
<Relationships xmlns="http://schemas.openxmlformats.org/package/2006/relationships"><Relationship Id="rId3" Type="http://schemas.openxmlformats.org/officeDocument/2006/relationships/ctrlProp" Target="../ctrlProps/ctrlProp90.xml"/><Relationship Id="rId2" Type="http://schemas.openxmlformats.org/officeDocument/2006/relationships/vmlDrawing" Target="../drawings/vmlDrawing107.vml"/><Relationship Id="rId1" Type="http://schemas.openxmlformats.org/officeDocument/2006/relationships/drawing" Target="../drawings/drawing109.xml"/></Relationships>
</file>

<file path=xl/worksheets/_rels/sheet111.xml.rels><?xml version="1.0" encoding="UTF-8" standalone="yes"?>
<Relationships xmlns="http://schemas.openxmlformats.org/package/2006/relationships"><Relationship Id="rId3" Type="http://schemas.openxmlformats.org/officeDocument/2006/relationships/ctrlProp" Target="../ctrlProps/ctrlProp91.xml"/><Relationship Id="rId2" Type="http://schemas.openxmlformats.org/officeDocument/2006/relationships/vmlDrawing" Target="../drawings/vmlDrawing108.vml"/><Relationship Id="rId1" Type="http://schemas.openxmlformats.org/officeDocument/2006/relationships/drawing" Target="../drawings/drawing110.xml"/></Relationships>
</file>

<file path=xl/worksheets/_rels/sheet112.xml.rels><?xml version="1.0" encoding="UTF-8" standalone="yes"?>
<Relationships xmlns="http://schemas.openxmlformats.org/package/2006/relationships"><Relationship Id="rId3" Type="http://schemas.openxmlformats.org/officeDocument/2006/relationships/ctrlProp" Target="../ctrlProps/ctrlProp92.xml"/><Relationship Id="rId2" Type="http://schemas.openxmlformats.org/officeDocument/2006/relationships/vmlDrawing" Target="../drawings/vmlDrawing109.vml"/><Relationship Id="rId1" Type="http://schemas.openxmlformats.org/officeDocument/2006/relationships/drawing" Target="../drawings/drawing111.xml"/></Relationships>
</file>

<file path=xl/worksheets/_rels/sheet113.xml.rels><?xml version="1.0" encoding="UTF-8" standalone="yes"?>
<Relationships xmlns="http://schemas.openxmlformats.org/package/2006/relationships"><Relationship Id="rId3" Type="http://schemas.openxmlformats.org/officeDocument/2006/relationships/ctrlProp" Target="../ctrlProps/ctrlProp93.xml"/><Relationship Id="rId2" Type="http://schemas.openxmlformats.org/officeDocument/2006/relationships/vmlDrawing" Target="../drawings/vmlDrawing110.vml"/><Relationship Id="rId1" Type="http://schemas.openxmlformats.org/officeDocument/2006/relationships/drawing" Target="../drawings/drawing112.xml"/></Relationships>
</file>

<file path=xl/worksheets/_rels/sheet114.xml.rels><?xml version="1.0" encoding="UTF-8" standalone="yes"?>
<Relationships xmlns="http://schemas.openxmlformats.org/package/2006/relationships"><Relationship Id="rId3" Type="http://schemas.openxmlformats.org/officeDocument/2006/relationships/ctrlProp" Target="../ctrlProps/ctrlProp94.xml"/><Relationship Id="rId2" Type="http://schemas.openxmlformats.org/officeDocument/2006/relationships/vmlDrawing" Target="../drawings/vmlDrawing111.vml"/><Relationship Id="rId1" Type="http://schemas.openxmlformats.org/officeDocument/2006/relationships/drawing" Target="../drawings/drawing113.xml"/></Relationships>
</file>

<file path=xl/worksheets/_rels/sheet115.xml.rels><?xml version="1.0" encoding="UTF-8" standalone="yes"?>
<Relationships xmlns="http://schemas.openxmlformats.org/package/2006/relationships"><Relationship Id="rId3" Type="http://schemas.openxmlformats.org/officeDocument/2006/relationships/ctrlProp" Target="../ctrlProps/ctrlProp95.xml"/><Relationship Id="rId2" Type="http://schemas.openxmlformats.org/officeDocument/2006/relationships/vmlDrawing" Target="../drawings/vmlDrawing112.vml"/><Relationship Id="rId1" Type="http://schemas.openxmlformats.org/officeDocument/2006/relationships/drawing" Target="../drawings/drawing114.xml"/></Relationships>
</file>

<file path=xl/worksheets/_rels/sheet116.xml.rels><?xml version="1.0" encoding="UTF-8" standalone="yes"?>
<Relationships xmlns="http://schemas.openxmlformats.org/package/2006/relationships"><Relationship Id="rId3" Type="http://schemas.openxmlformats.org/officeDocument/2006/relationships/ctrlProp" Target="../ctrlProps/ctrlProp96.xml"/><Relationship Id="rId2" Type="http://schemas.openxmlformats.org/officeDocument/2006/relationships/vmlDrawing" Target="../drawings/vmlDrawing113.vml"/><Relationship Id="rId1" Type="http://schemas.openxmlformats.org/officeDocument/2006/relationships/drawing" Target="../drawings/drawing115.xml"/></Relationships>
</file>

<file path=xl/worksheets/_rels/sheet117.xml.rels><?xml version="1.0" encoding="UTF-8" standalone="yes"?>
<Relationships xmlns="http://schemas.openxmlformats.org/package/2006/relationships"><Relationship Id="rId3" Type="http://schemas.openxmlformats.org/officeDocument/2006/relationships/ctrlProp" Target="../ctrlProps/ctrlProp97.xml"/><Relationship Id="rId2" Type="http://schemas.openxmlformats.org/officeDocument/2006/relationships/vmlDrawing" Target="../drawings/vmlDrawing114.vml"/><Relationship Id="rId1" Type="http://schemas.openxmlformats.org/officeDocument/2006/relationships/drawing" Target="../drawings/drawing116.xml"/></Relationships>
</file>

<file path=xl/worksheets/_rels/sheet118.xml.rels><?xml version="1.0" encoding="UTF-8" standalone="yes"?>
<Relationships xmlns="http://schemas.openxmlformats.org/package/2006/relationships"><Relationship Id="rId3" Type="http://schemas.openxmlformats.org/officeDocument/2006/relationships/ctrlProp" Target="../ctrlProps/ctrlProp98.xml"/><Relationship Id="rId2" Type="http://schemas.openxmlformats.org/officeDocument/2006/relationships/vmlDrawing" Target="../drawings/vmlDrawing115.vml"/><Relationship Id="rId1" Type="http://schemas.openxmlformats.org/officeDocument/2006/relationships/drawing" Target="../drawings/drawing117.xml"/></Relationships>
</file>

<file path=xl/worksheets/_rels/sheet119.xml.rels><?xml version="1.0" encoding="UTF-8" standalone="yes"?>
<Relationships xmlns="http://schemas.openxmlformats.org/package/2006/relationships"><Relationship Id="rId3" Type="http://schemas.openxmlformats.org/officeDocument/2006/relationships/ctrlProp" Target="../ctrlProps/ctrlProp99.xml"/><Relationship Id="rId2" Type="http://schemas.openxmlformats.org/officeDocument/2006/relationships/vmlDrawing" Target="../drawings/vmlDrawing116.vml"/><Relationship Id="rId1" Type="http://schemas.openxmlformats.org/officeDocument/2006/relationships/drawing" Target="../drawings/drawing118.xml"/></Relationships>
</file>

<file path=xl/worksheets/_rels/sheet12.xml.rels><?xml version="1.0" encoding="UTF-8" standalone="yes"?>
<Relationships xmlns="http://schemas.openxmlformats.org/package/2006/relationships"><Relationship Id="rId4" Type="http://schemas.openxmlformats.org/officeDocument/2006/relationships/ctrlProp" Target="../ctrlProps/ctrlProp5.xml"/><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comments" Target="../comments6.xml"/></Relationships>
</file>

<file path=xl/worksheets/_rels/sheet120.xml.rels><?xml version="1.0" encoding="UTF-8" standalone="yes"?>
<Relationships xmlns="http://schemas.openxmlformats.org/package/2006/relationships"><Relationship Id="rId3" Type="http://schemas.openxmlformats.org/officeDocument/2006/relationships/ctrlProp" Target="../ctrlProps/ctrlProp100.xml"/><Relationship Id="rId2" Type="http://schemas.openxmlformats.org/officeDocument/2006/relationships/vmlDrawing" Target="../drawings/vmlDrawing117.vml"/><Relationship Id="rId1" Type="http://schemas.openxmlformats.org/officeDocument/2006/relationships/drawing" Target="../drawings/drawing119.xml"/></Relationships>
</file>

<file path=xl/worksheets/_rels/sheet121.xml.rels><?xml version="1.0" encoding="UTF-8" standalone="yes"?>
<Relationships xmlns="http://schemas.openxmlformats.org/package/2006/relationships"><Relationship Id="rId3" Type="http://schemas.openxmlformats.org/officeDocument/2006/relationships/ctrlProp" Target="../ctrlProps/ctrlProp101.xml"/><Relationship Id="rId2" Type="http://schemas.openxmlformats.org/officeDocument/2006/relationships/vmlDrawing" Target="../drawings/vmlDrawing118.vml"/><Relationship Id="rId1" Type="http://schemas.openxmlformats.org/officeDocument/2006/relationships/drawing" Target="../drawings/drawing120.xml"/></Relationships>
</file>

<file path=xl/worksheets/_rels/sheet122.xml.rels><?xml version="1.0" encoding="UTF-8" standalone="yes"?>
<Relationships xmlns="http://schemas.openxmlformats.org/package/2006/relationships"><Relationship Id="rId3" Type="http://schemas.openxmlformats.org/officeDocument/2006/relationships/ctrlProp" Target="../ctrlProps/ctrlProp102.xml"/><Relationship Id="rId2" Type="http://schemas.openxmlformats.org/officeDocument/2006/relationships/vmlDrawing" Target="../drawings/vmlDrawing119.vml"/><Relationship Id="rId1" Type="http://schemas.openxmlformats.org/officeDocument/2006/relationships/drawing" Target="../drawings/drawing121.xml"/></Relationships>
</file>

<file path=xl/worksheets/_rels/sheet123.xml.rels><?xml version="1.0" encoding="UTF-8" standalone="yes"?>
<Relationships xmlns="http://schemas.openxmlformats.org/package/2006/relationships"><Relationship Id="rId3" Type="http://schemas.openxmlformats.org/officeDocument/2006/relationships/ctrlProp" Target="../ctrlProps/ctrlProp103.xml"/><Relationship Id="rId2" Type="http://schemas.openxmlformats.org/officeDocument/2006/relationships/vmlDrawing" Target="../drawings/vmlDrawing120.vml"/><Relationship Id="rId1" Type="http://schemas.openxmlformats.org/officeDocument/2006/relationships/drawing" Target="../drawings/drawing122.xml"/></Relationships>
</file>

<file path=xl/worksheets/_rels/sheet124.xml.rels><?xml version="1.0" encoding="UTF-8" standalone="yes"?>
<Relationships xmlns="http://schemas.openxmlformats.org/package/2006/relationships"><Relationship Id="rId3" Type="http://schemas.openxmlformats.org/officeDocument/2006/relationships/ctrlProp" Target="../ctrlProps/ctrlProp104.xml"/><Relationship Id="rId2" Type="http://schemas.openxmlformats.org/officeDocument/2006/relationships/vmlDrawing" Target="../drawings/vmlDrawing121.vml"/><Relationship Id="rId1" Type="http://schemas.openxmlformats.org/officeDocument/2006/relationships/drawing" Target="../drawings/drawing123.xml"/></Relationships>
</file>

<file path=xl/worksheets/_rels/sheet125.xml.rels><?xml version="1.0" encoding="UTF-8" standalone="yes"?>
<Relationships xmlns="http://schemas.openxmlformats.org/package/2006/relationships"><Relationship Id="rId3" Type="http://schemas.openxmlformats.org/officeDocument/2006/relationships/ctrlProp" Target="../ctrlProps/ctrlProp105.xml"/><Relationship Id="rId2" Type="http://schemas.openxmlformats.org/officeDocument/2006/relationships/vmlDrawing" Target="../drawings/vmlDrawing122.vml"/><Relationship Id="rId1" Type="http://schemas.openxmlformats.org/officeDocument/2006/relationships/drawing" Target="../drawings/drawing124.xml"/></Relationships>
</file>

<file path=xl/worksheets/_rels/sheet126.xml.rels><?xml version="1.0" encoding="UTF-8" standalone="yes"?>
<Relationships xmlns="http://schemas.openxmlformats.org/package/2006/relationships"><Relationship Id="rId3" Type="http://schemas.openxmlformats.org/officeDocument/2006/relationships/ctrlProp" Target="../ctrlProps/ctrlProp106.xml"/><Relationship Id="rId2" Type="http://schemas.openxmlformats.org/officeDocument/2006/relationships/vmlDrawing" Target="../drawings/vmlDrawing123.vml"/><Relationship Id="rId1" Type="http://schemas.openxmlformats.org/officeDocument/2006/relationships/drawing" Target="../drawings/drawing125.xml"/></Relationships>
</file>

<file path=xl/worksheets/_rels/sheet127.xml.rels><?xml version="1.0" encoding="UTF-8" standalone="yes"?>
<Relationships xmlns="http://schemas.openxmlformats.org/package/2006/relationships"><Relationship Id="rId3" Type="http://schemas.openxmlformats.org/officeDocument/2006/relationships/ctrlProp" Target="../ctrlProps/ctrlProp107.xml"/><Relationship Id="rId2" Type="http://schemas.openxmlformats.org/officeDocument/2006/relationships/vmlDrawing" Target="../drawings/vmlDrawing124.vml"/><Relationship Id="rId1" Type="http://schemas.openxmlformats.org/officeDocument/2006/relationships/drawing" Target="../drawings/drawing126.xml"/></Relationships>
</file>

<file path=xl/worksheets/_rels/sheet128.xml.rels><?xml version="1.0" encoding="UTF-8" standalone="yes"?>
<Relationships xmlns="http://schemas.openxmlformats.org/package/2006/relationships"><Relationship Id="rId3" Type="http://schemas.openxmlformats.org/officeDocument/2006/relationships/ctrlProp" Target="../ctrlProps/ctrlProp108.xml"/><Relationship Id="rId2" Type="http://schemas.openxmlformats.org/officeDocument/2006/relationships/vmlDrawing" Target="../drawings/vmlDrawing125.vml"/><Relationship Id="rId1" Type="http://schemas.openxmlformats.org/officeDocument/2006/relationships/drawing" Target="../drawings/drawing127.xml"/></Relationships>
</file>

<file path=xl/worksheets/_rels/sheet129.xml.rels><?xml version="1.0" encoding="UTF-8" standalone="yes"?>
<Relationships xmlns="http://schemas.openxmlformats.org/package/2006/relationships"><Relationship Id="rId3" Type="http://schemas.openxmlformats.org/officeDocument/2006/relationships/ctrlProp" Target="../ctrlProps/ctrlProp109.xml"/><Relationship Id="rId2" Type="http://schemas.openxmlformats.org/officeDocument/2006/relationships/vmlDrawing" Target="../drawings/vmlDrawing126.vml"/><Relationship Id="rId1" Type="http://schemas.openxmlformats.org/officeDocument/2006/relationships/drawing" Target="../drawings/drawing128.xml"/></Relationships>
</file>

<file path=xl/worksheets/_rels/sheet13.xml.rels><?xml version="1.0" encoding="UTF-8" standalone="yes"?>
<Relationships xmlns="http://schemas.openxmlformats.org/package/2006/relationships"><Relationship Id="rId4" Type="http://schemas.openxmlformats.org/officeDocument/2006/relationships/ctrlProp" Target="../ctrlProps/ctrlProp6.xml"/><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comments" Target="../comments7.xml"/></Relationships>
</file>

<file path=xl/worksheets/_rels/sheet130.xml.rels><?xml version="1.0" encoding="UTF-8" standalone="yes"?>
<Relationships xmlns="http://schemas.openxmlformats.org/package/2006/relationships"><Relationship Id="rId3" Type="http://schemas.openxmlformats.org/officeDocument/2006/relationships/ctrlProp" Target="../ctrlProps/ctrlProp110.xml"/><Relationship Id="rId2" Type="http://schemas.openxmlformats.org/officeDocument/2006/relationships/vmlDrawing" Target="../drawings/vmlDrawing127.vml"/><Relationship Id="rId1" Type="http://schemas.openxmlformats.org/officeDocument/2006/relationships/drawing" Target="../drawings/drawing129.xml"/></Relationships>
</file>

<file path=xl/worksheets/_rels/sheet131.xml.rels><?xml version="1.0" encoding="UTF-8" standalone="yes"?>
<Relationships xmlns="http://schemas.openxmlformats.org/package/2006/relationships"><Relationship Id="rId3" Type="http://schemas.openxmlformats.org/officeDocument/2006/relationships/ctrlProp" Target="../ctrlProps/ctrlProp111.xml"/><Relationship Id="rId2" Type="http://schemas.openxmlformats.org/officeDocument/2006/relationships/vmlDrawing" Target="../drawings/vmlDrawing128.vml"/><Relationship Id="rId1" Type="http://schemas.openxmlformats.org/officeDocument/2006/relationships/drawing" Target="../drawings/drawing130.xml"/></Relationships>
</file>

<file path=xl/worksheets/_rels/sheet132.xml.rels><?xml version="1.0" encoding="UTF-8" standalone="yes"?>
<Relationships xmlns="http://schemas.openxmlformats.org/package/2006/relationships"><Relationship Id="rId3" Type="http://schemas.openxmlformats.org/officeDocument/2006/relationships/ctrlProp" Target="../ctrlProps/ctrlProp112.xml"/><Relationship Id="rId2" Type="http://schemas.openxmlformats.org/officeDocument/2006/relationships/vmlDrawing" Target="../drawings/vmlDrawing129.vml"/><Relationship Id="rId1" Type="http://schemas.openxmlformats.org/officeDocument/2006/relationships/drawing" Target="../drawings/drawing131.xml"/></Relationships>
</file>

<file path=xl/worksheets/_rels/sheet133.xml.rels><?xml version="1.0" encoding="UTF-8" standalone="yes"?>
<Relationships xmlns="http://schemas.openxmlformats.org/package/2006/relationships"><Relationship Id="rId3" Type="http://schemas.openxmlformats.org/officeDocument/2006/relationships/ctrlProp" Target="../ctrlProps/ctrlProp113.xml"/><Relationship Id="rId2" Type="http://schemas.openxmlformats.org/officeDocument/2006/relationships/vmlDrawing" Target="../drawings/vmlDrawing130.vml"/><Relationship Id="rId1" Type="http://schemas.openxmlformats.org/officeDocument/2006/relationships/drawing" Target="../drawings/drawing132.xml"/></Relationships>
</file>

<file path=xl/worksheets/_rels/sheet134.xml.rels><?xml version="1.0" encoding="UTF-8" standalone="yes"?>
<Relationships xmlns="http://schemas.openxmlformats.org/package/2006/relationships"><Relationship Id="rId3" Type="http://schemas.openxmlformats.org/officeDocument/2006/relationships/ctrlProp" Target="../ctrlProps/ctrlProp114.xml"/><Relationship Id="rId2" Type="http://schemas.openxmlformats.org/officeDocument/2006/relationships/vmlDrawing" Target="../drawings/vmlDrawing131.vml"/><Relationship Id="rId1" Type="http://schemas.openxmlformats.org/officeDocument/2006/relationships/drawing" Target="../drawings/drawing133.xml"/></Relationships>
</file>

<file path=xl/worksheets/_rels/sheet135.xml.rels><?xml version="1.0" encoding="UTF-8" standalone="yes"?>
<Relationships xmlns="http://schemas.openxmlformats.org/package/2006/relationships"><Relationship Id="rId3" Type="http://schemas.openxmlformats.org/officeDocument/2006/relationships/ctrlProp" Target="../ctrlProps/ctrlProp115.xml"/><Relationship Id="rId2" Type="http://schemas.openxmlformats.org/officeDocument/2006/relationships/vmlDrawing" Target="../drawings/vmlDrawing132.vml"/><Relationship Id="rId1" Type="http://schemas.openxmlformats.org/officeDocument/2006/relationships/drawing" Target="../drawings/drawing134.xml"/></Relationships>
</file>

<file path=xl/worksheets/_rels/sheet136.xml.rels><?xml version="1.0" encoding="UTF-8" standalone="yes"?>
<Relationships xmlns="http://schemas.openxmlformats.org/package/2006/relationships"><Relationship Id="rId3" Type="http://schemas.openxmlformats.org/officeDocument/2006/relationships/ctrlProp" Target="../ctrlProps/ctrlProp116.xml"/><Relationship Id="rId2" Type="http://schemas.openxmlformats.org/officeDocument/2006/relationships/vmlDrawing" Target="../drawings/vmlDrawing133.vml"/><Relationship Id="rId1" Type="http://schemas.openxmlformats.org/officeDocument/2006/relationships/drawing" Target="../drawings/drawing135.xml"/></Relationships>
</file>

<file path=xl/worksheets/_rels/sheet137.xml.rels><?xml version="1.0" encoding="UTF-8" standalone="yes"?>
<Relationships xmlns="http://schemas.openxmlformats.org/package/2006/relationships"><Relationship Id="rId3" Type="http://schemas.openxmlformats.org/officeDocument/2006/relationships/ctrlProp" Target="../ctrlProps/ctrlProp117.xml"/><Relationship Id="rId2" Type="http://schemas.openxmlformats.org/officeDocument/2006/relationships/vmlDrawing" Target="../drawings/vmlDrawing134.vml"/><Relationship Id="rId1" Type="http://schemas.openxmlformats.org/officeDocument/2006/relationships/drawing" Target="../drawings/drawing136.xml"/></Relationships>
</file>

<file path=xl/worksheets/_rels/sheet138.xml.rels><?xml version="1.0" encoding="UTF-8" standalone="yes"?>
<Relationships xmlns="http://schemas.openxmlformats.org/package/2006/relationships"><Relationship Id="rId3" Type="http://schemas.openxmlformats.org/officeDocument/2006/relationships/ctrlProp" Target="../ctrlProps/ctrlProp118.xml"/><Relationship Id="rId2" Type="http://schemas.openxmlformats.org/officeDocument/2006/relationships/vmlDrawing" Target="../drawings/vmlDrawing135.vml"/><Relationship Id="rId1" Type="http://schemas.openxmlformats.org/officeDocument/2006/relationships/drawing" Target="../drawings/drawing137.xml"/></Relationships>
</file>

<file path=xl/worksheets/_rels/sheet139.xml.rels><?xml version="1.0" encoding="UTF-8" standalone="yes"?>
<Relationships xmlns="http://schemas.openxmlformats.org/package/2006/relationships"><Relationship Id="rId3" Type="http://schemas.openxmlformats.org/officeDocument/2006/relationships/ctrlProp" Target="../ctrlProps/ctrlProp119.xml"/><Relationship Id="rId2" Type="http://schemas.openxmlformats.org/officeDocument/2006/relationships/vmlDrawing" Target="../drawings/vmlDrawing136.vml"/><Relationship Id="rId1" Type="http://schemas.openxmlformats.org/officeDocument/2006/relationships/drawing" Target="../drawings/drawing138.xml"/></Relationships>
</file>

<file path=xl/worksheets/_rels/sheet14.xml.rels><?xml version="1.0" encoding="UTF-8" standalone="yes"?>
<Relationships xmlns="http://schemas.openxmlformats.org/package/2006/relationships"><Relationship Id="rId4" Type="http://schemas.openxmlformats.org/officeDocument/2006/relationships/ctrlProp" Target="../ctrlProps/ctrlProp7.xml"/><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comments" Target="../comments8.xml"/></Relationships>
</file>

<file path=xl/worksheets/_rels/sheet140.xml.rels><?xml version="1.0" encoding="UTF-8" standalone="yes"?>
<Relationships xmlns="http://schemas.openxmlformats.org/package/2006/relationships"><Relationship Id="rId3" Type="http://schemas.openxmlformats.org/officeDocument/2006/relationships/ctrlProp" Target="../ctrlProps/ctrlProp120.xml"/><Relationship Id="rId2" Type="http://schemas.openxmlformats.org/officeDocument/2006/relationships/vmlDrawing" Target="../drawings/vmlDrawing137.vml"/><Relationship Id="rId1" Type="http://schemas.openxmlformats.org/officeDocument/2006/relationships/drawing" Target="../drawings/drawing139.xml"/></Relationships>
</file>

<file path=xl/worksheets/_rels/sheet141.xml.rels><?xml version="1.0" encoding="UTF-8" standalone="yes"?>
<Relationships xmlns="http://schemas.openxmlformats.org/package/2006/relationships"><Relationship Id="rId3" Type="http://schemas.openxmlformats.org/officeDocument/2006/relationships/ctrlProp" Target="../ctrlProps/ctrlProp121.xml"/><Relationship Id="rId2" Type="http://schemas.openxmlformats.org/officeDocument/2006/relationships/vmlDrawing" Target="../drawings/vmlDrawing138.vml"/><Relationship Id="rId1" Type="http://schemas.openxmlformats.org/officeDocument/2006/relationships/drawing" Target="../drawings/drawing140.xml"/></Relationships>
</file>

<file path=xl/worksheets/_rels/sheet142.xml.rels><?xml version="1.0" encoding="UTF-8" standalone="yes"?>
<Relationships xmlns="http://schemas.openxmlformats.org/package/2006/relationships"><Relationship Id="rId3" Type="http://schemas.openxmlformats.org/officeDocument/2006/relationships/ctrlProp" Target="../ctrlProps/ctrlProp122.xml"/><Relationship Id="rId2" Type="http://schemas.openxmlformats.org/officeDocument/2006/relationships/vmlDrawing" Target="../drawings/vmlDrawing139.vml"/><Relationship Id="rId1" Type="http://schemas.openxmlformats.org/officeDocument/2006/relationships/drawing" Target="../drawings/drawing141.xml"/></Relationships>
</file>

<file path=xl/worksheets/_rels/sheet143.xml.rels><?xml version="1.0" encoding="UTF-8" standalone="yes"?>
<Relationships xmlns="http://schemas.openxmlformats.org/package/2006/relationships"><Relationship Id="rId3" Type="http://schemas.openxmlformats.org/officeDocument/2006/relationships/ctrlProp" Target="../ctrlProps/ctrlProp123.xml"/><Relationship Id="rId2" Type="http://schemas.openxmlformats.org/officeDocument/2006/relationships/vmlDrawing" Target="../drawings/vmlDrawing140.vml"/><Relationship Id="rId1" Type="http://schemas.openxmlformats.org/officeDocument/2006/relationships/drawing" Target="../drawings/drawing142.xml"/></Relationships>
</file>

<file path=xl/worksheets/_rels/sheet144.xml.rels><?xml version="1.0" encoding="UTF-8" standalone="yes"?>
<Relationships xmlns="http://schemas.openxmlformats.org/package/2006/relationships"><Relationship Id="rId3" Type="http://schemas.openxmlformats.org/officeDocument/2006/relationships/ctrlProp" Target="../ctrlProps/ctrlProp124.xml"/><Relationship Id="rId2" Type="http://schemas.openxmlformats.org/officeDocument/2006/relationships/vmlDrawing" Target="../drawings/vmlDrawing141.vml"/><Relationship Id="rId1" Type="http://schemas.openxmlformats.org/officeDocument/2006/relationships/drawing" Target="../drawings/drawing143.xml"/></Relationships>
</file>

<file path=xl/worksheets/_rels/sheet145.xml.rels><?xml version="1.0" encoding="UTF-8" standalone="yes"?>
<Relationships xmlns="http://schemas.openxmlformats.org/package/2006/relationships"><Relationship Id="rId3" Type="http://schemas.openxmlformats.org/officeDocument/2006/relationships/ctrlProp" Target="../ctrlProps/ctrlProp125.xml"/><Relationship Id="rId2" Type="http://schemas.openxmlformats.org/officeDocument/2006/relationships/vmlDrawing" Target="../drawings/vmlDrawing142.vml"/><Relationship Id="rId1" Type="http://schemas.openxmlformats.org/officeDocument/2006/relationships/drawing" Target="../drawings/drawing144.xml"/></Relationships>
</file>

<file path=xl/worksheets/_rels/sheet146.xml.rels><?xml version="1.0" encoding="UTF-8" standalone="yes"?>
<Relationships xmlns="http://schemas.openxmlformats.org/package/2006/relationships"><Relationship Id="rId3" Type="http://schemas.openxmlformats.org/officeDocument/2006/relationships/ctrlProp" Target="../ctrlProps/ctrlProp126.xml"/><Relationship Id="rId2" Type="http://schemas.openxmlformats.org/officeDocument/2006/relationships/vmlDrawing" Target="../drawings/vmlDrawing143.vml"/><Relationship Id="rId1" Type="http://schemas.openxmlformats.org/officeDocument/2006/relationships/drawing" Target="../drawings/drawing145.xml"/></Relationships>
</file>

<file path=xl/worksheets/_rels/sheet147.xml.rels><?xml version="1.0" encoding="UTF-8" standalone="yes"?>
<Relationships xmlns="http://schemas.openxmlformats.org/package/2006/relationships"><Relationship Id="rId3" Type="http://schemas.openxmlformats.org/officeDocument/2006/relationships/ctrlProp" Target="../ctrlProps/ctrlProp127.xml"/><Relationship Id="rId2" Type="http://schemas.openxmlformats.org/officeDocument/2006/relationships/vmlDrawing" Target="../drawings/vmlDrawing144.vml"/><Relationship Id="rId1" Type="http://schemas.openxmlformats.org/officeDocument/2006/relationships/drawing" Target="../drawings/drawing146.xml"/></Relationships>
</file>

<file path=xl/worksheets/_rels/sheet148.xml.rels><?xml version="1.0" encoding="UTF-8" standalone="yes"?>
<Relationships xmlns="http://schemas.openxmlformats.org/package/2006/relationships"><Relationship Id="rId3" Type="http://schemas.openxmlformats.org/officeDocument/2006/relationships/ctrlProp" Target="../ctrlProps/ctrlProp128.xml"/><Relationship Id="rId2" Type="http://schemas.openxmlformats.org/officeDocument/2006/relationships/vmlDrawing" Target="../drawings/vmlDrawing145.vml"/><Relationship Id="rId1" Type="http://schemas.openxmlformats.org/officeDocument/2006/relationships/drawing" Target="../drawings/drawing147.xml"/></Relationships>
</file>

<file path=xl/worksheets/_rels/sheet149.xml.rels><?xml version="1.0" encoding="UTF-8" standalone="yes"?>
<Relationships xmlns="http://schemas.openxmlformats.org/package/2006/relationships"><Relationship Id="rId3" Type="http://schemas.openxmlformats.org/officeDocument/2006/relationships/ctrlProp" Target="../ctrlProps/ctrlProp129.xml"/><Relationship Id="rId2" Type="http://schemas.openxmlformats.org/officeDocument/2006/relationships/vmlDrawing" Target="../drawings/vmlDrawing146.vml"/><Relationship Id="rId1" Type="http://schemas.openxmlformats.org/officeDocument/2006/relationships/drawing" Target="../drawings/drawing148.xml"/></Relationships>
</file>

<file path=xl/worksheets/_rels/sheet15.xml.rels><?xml version="1.0" encoding="UTF-8" standalone="yes"?>
<Relationships xmlns="http://schemas.openxmlformats.org/package/2006/relationships"><Relationship Id="rId4" Type="http://schemas.openxmlformats.org/officeDocument/2006/relationships/ctrlProp" Target="../ctrlProps/ctrlProp8.xml"/><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comments" Target="../comments9.xml"/></Relationships>
</file>

<file path=xl/worksheets/_rels/sheet150.xml.rels><?xml version="1.0" encoding="UTF-8" standalone="yes"?>
<Relationships xmlns="http://schemas.openxmlformats.org/package/2006/relationships"><Relationship Id="rId3" Type="http://schemas.openxmlformats.org/officeDocument/2006/relationships/ctrlProp" Target="../ctrlProps/ctrlProp130.xml"/><Relationship Id="rId2" Type="http://schemas.openxmlformats.org/officeDocument/2006/relationships/vmlDrawing" Target="../drawings/vmlDrawing147.vml"/><Relationship Id="rId1" Type="http://schemas.openxmlformats.org/officeDocument/2006/relationships/drawing" Target="../drawings/drawing149.xml"/></Relationships>
</file>

<file path=xl/worksheets/_rels/sheet151.xml.rels><?xml version="1.0" encoding="UTF-8" standalone="yes"?>
<Relationships xmlns="http://schemas.openxmlformats.org/package/2006/relationships"><Relationship Id="rId3" Type="http://schemas.openxmlformats.org/officeDocument/2006/relationships/ctrlProp" Target="../ctrlProps/ctrlProp131.xml"/><Relationship Id="rId2" Type="http://schemas.openxmlformats.org/officeDocument/2006/relationships/vmlDrawing" Target="../drawings/vmlDrawing148.vml"/><Relationship Id="rId1" Type="http://schemas.openxmlformats.org/officeDocument/2006/relationships/drawing" Target="../drawings/drawing150.xml"/></Relationships>
</file>

<file path=xl/worksheets/_rels/sheet152.xml.rels><?xml version="1.0" encoding="UTF-8" standalone="yes"?>
<Relationships xmlns="http://schemas.openxmlformats.org/package/2006/relationships"><Relationship Id="rId3" Type="http://schemas.openxmlformats.org/officeDocument/2006/relationships/ctrlProp" Target="../ctrlProps/ctrlProp132.xml"/><Relationship Id="rId2" Type="http://schemas.openxmlformats.org/officeDocument/2006/relationships/vmlDrawing" Target="../drawings/vmlDrawing149.vml"/><Relationship Id="rId1" Type="http://schemas.openxmlformats.org/officeDocument/2006/relationships/drawing" Target="../drawings/drawing151.xml"/></Relationships>
</file>

<file path=xl/worksheets/_rels/sheet153.xml.rels><?xml version="1.0" encoding="UTF-8" standalone="yes"?>
<Relationships xmlns="http://schemas.openxmlformats.org/package/2006/relationships"><Relationship Id="rId3" Type="http://schemas.openxmlformats.org/officeDocument/2006/relationships/ctrlProp" Target="../ctrlProps/ctrlProp133.xml"/><Relationship Id="rId2" Type="http://schemas.openxmlformats.org/officeDocument/2006/relationships/vmlDrawing" Target="../drawings/vmlDrawing150.vml"/><Relationship Id="rId1" Type="http://schemas.openxmlformats.org/officeDocument/2006/relationships/drawing" Target="../drawings/drawing152.xml"/></Relationships>
</file>

<file path=xl/worksheets/_rels/sheet154.xml.rels><?xml version="1.0" encoding="UTF-8" standalone="yes"?>
<Relationships xmlns="http://schemas.openxmlformats.org/package/2006/relationships"><Relationship Id="rId3" Type="http://schemas.openxmlformats.org/officeDocument/2006/relationships/ctrlProp" Target="../ctrlProps/ctrlProp134.xml"/><Relationship Id="rId2" Type="http://schemas.openxmlformats.org/officeDocument/2006/relationships/vmlDrawing" Target="../drawings/vmlDrawing151.vml"/><Relationship Id="rId1" Type="http://schemas.openxmlformats.org/officeDocument/2006/relationships/drawing" Target="../drawings/drawing153.xml"/></Relationships>
</file>

<file path=xl/worksheets/_rels/sheet155.xml.rels><?xml version="1.0" encoding="UTF-8" standalone="yes"?>
<Relationships xmlns="http://schemas.openxmlformats.org/package/2006/relationships"><Relationship Id="rId3" Type="http://schemas.openxmlformats.org/officeDocument/2006/relationships/ctrlProp" Target="../ctrlProps/ctrlProp135.xml"/><Relationship Id="rId2" Type="http://schemas.openxmlformats.org/officeDocument/2006/relationships/vmlDrawing" Target="../drawings/vmlDrawing152.vml"/><Relationship Id="rId1" Type="http://schemas.openxmlformats.org/officeDocument/2006/relationships/drawing" Target="../drawings/drawing154.xml"/></Relationships>
</file>

<file path=xl/worksheets/_rels/sheet156.xml.rels><?xml version="1.0" encoding="UTF-8" standalone="yes"?>
<Relationships xmlns="http://schemas.openxmlformats.org/package/2006/relationships"><Relationship Id="rId3" Type="http://schemas.openxmlformats.org/officeDocument/2006/relationships/ctrlProp" Target="../ctrlProps/ctrlProp136.xml"/><Relationship Id="rId2" Type="http://schemas.openxmlformats.org/officeDocument/2006/relationships/vmlDrawing" Target="../drawings/vmlDrawing153.vml"/><Relationship Id="rId1" Type="http://schemas.openxmlformats.org/officeDocument/2006/relationships/drawing" Target="../drawings/drawing155.xml"/></Relationships>
</file>

<file path=xl/worksheets/_rels/sheet157.xml.rels><?xml version="1.0" encoding="UTF-8" standalone="yes"?>
<Relationships xmlns="http://schemas.openxmlformats.org/package/2006/relationships"><Relationship Id="rId3" Type="http://schemas.openxmlformats.org/officeDocument/2006/relationships/ctrlProp" Target="../ctrlProps/ctrlProp137.xml"/><Relationship Id="rId2" Type="http://schemas.openxmlformats.org/officeDocument/2006/relationships/vmlDrawing" Target="../drawings/vmlDrawing154.vml"/><Relationship Id="rId1" Type="http://schemas.openxmlformats.org/officeDocument/2006/relationships/drawing" Target="../drawings/drawing156.xml"/></Relationships>
</file>

<file path=xl/worksheets/_rels/sheet158.xml.rels><?xml version="1.0" encoding="UTF-8" standalone="yes"?>
<Relationships xmlns="http://schemas.openxmlformats.org/package/2006/relationships"><Relationship Id="rId3" Type="http://schemas.openxmlformats.org/officeDocument/2006/relationships/ctrlProp" Target="../ctrlProps/ctrlProp138.xml"/><Relationship Id="rId2" Type="http://schemas.openxmlformats.org/officeDocument/2006/relationships/vmlDrawing" Target="../drawings/vmlDrawing155.vml"/><Relationship Id="rId1" Type="http://schemas.openxmlformats.org/officeDocument/2006/relationships/drawing" Target="../drawings/drawing157.xml"/></Relationships>
</file>

<file path=xl/worksheets/_rels/sheet159.xml.rels><?xml version="1.0" encoding="UTF-8" standalone="yes"?>
<Relationships xmlns="http://schemas.openxmlformats.org/package/2006/relationships"><Relationship Id="rId3" Type="http://schemas.openxmlformats.org/officeDocument/2006/relationships/ctrlProp" Target="../ctrlProps/ctrlProp139.xml"/><Relationship Id="rId2" Type="http://schemas.openxmlformats.org/officeDocument/2006/relationships/vmlDrawing" Target="../drawings/vmlDrawing156.vml"/><Relationship Id="rId1" Type="http://schemas.openxmlformats.org/officeDocument/2006/relationships/drawing" Target="../drawings/drawing158.xml"/></Relationships>
</file>

<file path=xl/worksheets/_rels/sheet16.xml.rels><?xml version="1.0" encoding="UTF-8" standalone="yes"?>
<Relationships xmlns="http://schemas.openxmlformats.org/package/2006/relationships"><Relationship Id="rId4" Type="http://schemas.openxmlformats.org/officeDocument/2006/relationships/ctrlProp" Target="../ctrlProps/ctrlProp9.xml"/><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comments" Target="../comments10.xml"/></Relationships>
</file>

<file path=xl/worksheets/_rels/sheet160.xml.rels><?xml version="1.0" encoding="UTF-8" standalone="yes"?>
<Relationships xmlns="http://schemas.openxmlformats.org/package/2006/relationships"><Relationship Id="rId3" Type="http://schemas.openxmlformats.org/officeDocument/2006/relationships/ctrlProp" Target="../ctrlProps/ctrlProp140.xml"/><Relationship Id="rId2" Type="http://schemas.openxmlformats.org/officeDocument/2006/relationships/vmlDrawing" Target="../drawings/vmlDrawing157.vml"/><Relationship Id="rId1" Type="http://schemas.openxmlformats.org/officeDocument/2006/relationships/drawing" Target="../drawings/drawing159.xml"/></Relationships>
</file>

<file path=xl/worksheets/_rels/sheet161.xml.rels><?xml version="1.0" encoding="UTF-8" standalone="yes"?>
<Relationships xmlns="http://schemas.openxmlformats.org/package/2006/relationships"><Relationship Id="rId3" Type="http://schemas.openxmlformats.org/officeDocument/2006/relationships/ctrlProp" Target="../ctrlProps/ctrlProp141.xml"/><Relationship Id="rId2" Type="http://schemas.openxmlformats.org/officeDocument/2006/relationships/vmlDrawing" Target="../drawings/vmlDrawing158.vml"/><Relationship Id="rId1" Type="http://schemas.openxmlformats.org/officeDocument/2006/relationships/drawing" Target="../drawings/drawing160.xml"/></Relationships>
</file>

<file path=xl/worksheets/_rels/sheet162.xml.rels><?xml version="1.0" encoding="UTF-8" standalone="yes"?>
<Relationships xmlns="http://schemas.openxmlformats.org/package/2006/relationships"><Relationship Id="rId3" Type="http://schemas.openxmlformats.org/officeDocument/2006/relationships/ctrlProp" Target="../ctrlProps/ctrlProp142.xml"/><Relationship Id="rId2" Type="http://schemas.openxmlformats.org/officeDocument/2006/relationships/vmlDrawing" Target="../drawings/vmlDrawing159.vml"/><Relationship Id="rId1" Type="http://schemas.openxmlformats.org/officeDocument/2006/relationships/drawing" Target="../drawings/drawing161.xml"/></Relationships>
</file>

<file path=xl/worksheets/_rels/sheet163.xml.rels><?xml version="1.0" encoding="UTF-8" standalone="yes"?>
<Relationships xmlns="http://schemas.openxmlformats.org/package/2006/relationships"><Relationship Id="rId3" Type="http://schemas.openxmlformats.org/officeDocument/2006/relationships/ctrlProp" Target="../ctrlProps/ctrlProp143.xml"/><Relationship Id="rId2" Type="http://schemas.openxmlformats.org/officeDocument/2006/relationships/vmlDrawing" Target="../drawings/vmlDrawing160.vml"/><Relationship Id="rId1" Type="http://schemas.openxmlformats.org/officeDocument/2006/relationships/drawing" Target="../drawings/drawing162.xml"/></Relationships>
</file>

<file path=xl/worksheets/_rels/sheet164.xml.rels><?xml version="1.0" encoding="UTF-8" standalone="yes"?>
<Relationships xmlns="http://schemas.openxmlformats.org/package/2006/relationships"><Relationship Id="rId3" Type="http://schemas.openxmlformats.org/officeDocument/2006/relationships/ctrlProp" Target="../ctrlProps/ctrlProp144.xml"/><Relationship Id="rId2" Type="http://schemas.openxmlformats.org/officeDocument/2006/relationships/vmlDrawing" Target="../drawings/vmlDrawing161.vml"/><Relationship Id="rId1" Type="http://schemas.openxmlformats.org/officeDocument/2006/relationships/drawing" Target="../drawings/drawing163.xml"/></Relationships>
</file>

<file path=xl/worksheets/_rels/sheet165.xml.rels><?xml version="1.0" encoding="UTF-8" standalone="yes"?>
<Relationships xmlns="http://schemas.openxmlformats.org/package/2006/relationships"><Relationship Id="rId3" Type="http://schemas.openxmlformats.org/officeDocument/2006/relationships/ctrlProp" Target="../ctrlProps/ctrlProp145.xml"/><Relationship Id="rId2" Type="http://schemas.openxmlformats.org/officeDocument/2006/relationships/vmlDrawing" Target="../drawings/vmlDrawing162.vml"/><Relationship Id="rId1" Type="http://schemas.openxmlformats.org/officeDocument/2006/relationships/drawing" Target="../drawings/drawing164.xml"/></Relationships>
</file>

<file path=xl/worksheets/_rels/sheet166.xml.rels><?xml version="1.0" encoding="UTF-8" standalone="yes"?>
<Relationships xmlns="http://schemas.openxmlformats.org/package/2006/relationships"><Relationship Id="rId3" Type="http://schemas.openxmlformats.org/officeDocument/2006/relationships/ctrlProp" Target="../ctrlProps/ctrlProp146.xml"/><Relationship Id="rId2" Type="http://schemas.openxmlformats.org/officeDocument/2006/relationships/vmlDrawing" Target="../drawings/vmlDrawing163.vml"/><Relationship Id="rId1" Type="http://schemas.openxmlformats.org/officeDocument/2006/relationships/drawing" Target="../drawings/drawing165.xml"/></Relationships>
</file>

<file path=xl/worksheets/_rels/sheet167.xml.rels><?xml version="1.0" encoding="UTF-8" standalone="yes"?>
<Relationships xmlns="http://schemas.openxmlformats.org/package/2006/relationships"><Relationship Id="rId3" Type="http://schemas.openxmlformats.org/officeDocument/2006/relationships/ctrlProp" Target="../ctrlProps/ctrlProp147.xml"/><Relationship Id="rId2" Type="http://schemas.openxmlformats.org/officeDocument/2006/relationships/vmlDrawing" Target="../drawings/vmlDrawing164.vml"/><Relationship Id="rId1" Type="http://schemas.openxmlformats.org/officeDocument/2006/relationships/drawing" Target="../drawings/drawing166.xml"/></Relationships>
</file>

<file path=xl/worksheets/_rels/sheet168.xml.rels><?xml version="1.0" encoding="UTF-8" standalone="yes"?>
<Relationships xmlns="http://schemas.openxmlformats.org/package/2006/relationships"><Relationship Id="rId3" Type="http://schemas.openxmlformats.org/officeDocument/2006/relationships/ctrlProp" Target="../ctrlProps/ctrlProp148.xml"/><Relationship Id="rId2" Type="http://schemas.openxmlformats.org/officeDocument/2006/relationships/vmlDrawing" Target="../drawings/vmlDrawing165.vml"/><Relationship Id="rId1" Type="http://schemas.openxmlformats.org/officeDocument/2006/relationships/drawing" Target="../drawings/drawing167.xml"/></Relationships>
</file>

<file path=xl/worksheets/_rels/sheet169.xml.rels><?xml version="1.0" encoding="UTF-8" standalone="yes"?>
<Relationships xmlns="http://schemas.openxmlformats.org/package/2006/relationships"><Relationship Id="rId3" Type="http://schemas.openxmlformats.org/officeDocument/2006/relationships/ctrlProp" Target="../ctrlProps/ctrlProp149.xml"/><Relationship Id="rId2" Type="http://schemas.openxmlformats.org/officeDocument/2006/relationships/vmlDrawing" Target="../drawings/vmlDrawing166.vml"/><Relationship Id="rId1" Type="http://schemas.openxmlformats.org/officeDocument/2006/relationships/drawing" Target="../drawings/drawing168.xml"/></Relationships>
</file>

<file path=xl/worksheets/_rels/sheet17.xml.rels><?xml version="1.0" encoding="UTF-8" standalone="yes"?>
<Relationships xmlns="http://schemas.openxmlformats.org/package/2006/relationships"><Relationship Id="rId4" Type="http://schemas.openxmlformats.org/officeDocument/2006/relationships/ctrlProp" Target="../ctrlProps/ctrlProp10.xml"/><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comments" Target="../comments11.xml"/></Relationships>
</file>

<file path=xl/worksheets/_rels/sheet170.xml.rels><?xml version="1.0" encoding="UTF-8" standalone="yes"?>
<Relationships xmlns="http://schemas.openxmlformats.org/package/2006/relationships"><Relationship Id="rId3" Type="http://schemas.openxmlformats.org/officeDocument/2006/relationships/ctrlProp" Target="../ctrlProps/ctrlProp150.xml"/><Relationship Id="rId2" Type="http://schemas.openxmlformats.org/officeDocument/2006/relationships/vmlDrawing" Target="../drawings/vmlDrawing167.vml"/><Relationship Id="rId1" Type="http://schemas.openxmlformats.org/officeDocument/2006/relationships/drawing" Target="../drawings/drawing169.xml"/></Relationships>
</file>

<file path=xl/worksheets/_rels/sheet171.xml.rels><?xml version="1.0" encoding="UTF-8" standalone="yes"?>
<Relationships xmlns="http://schemas.openxmlformats.org/package/2006/relationships"><Relationship Id="rId3" Type="http://schemas.openxmlformats.org/officeDocument/2006/relationships/ctrlProp" Target="../ctrlProps/ctrlProp151.xml"/><Relationship Id="rId2" Type="http://schemas.openxmlformats.org/officeDocument/2006/relationships/vmlDrawing" Target="../drawings/vmlDrawing168.vml"/><Relationship Id="rId1" Type="http://schemas.openxmlformats.org/officeDocument/2006/relationships/drawing" Target="../drawings/drawing170.xml"/></Relationships>
</file>

<file path=xl/worksheets/_rels/sheet172.xml.rels><?xml version="1.0" encoding="UTF-8" standalone="yes"?>
<Relationships xmlns="http://schemas.openxmlformats.org/package/2006/relationships"><Relationship Id="rId3" Type="http://schemas.openxmlformats.org/officeDocument/2006/relationships/ctrlProp" Target="../ctrlProps/ctrlProp152.xml"/><Relationship Id="rId2" Type="http://schemas.openxmlformats.org/officeDocument/2006/relationships/vmlDrawing" Target="../drawings/vmlDrawing169.vml"/><Relationship Id="rId1" Type="http://schemas.openxmlformats.org/officeDocument/2006/relationships/drawing" Target="../drawings/drawing171.xml"/></Relationships>
</file>

<file path=xl/worksheets/_rels/sheet173.xml.rels><?xml version="1.0" encoding="UTF-8" standalone="yes"?>
<Relationships xmlns="http://schemas.openxmlformats.org/package/2006/relationships"><Relationship Id="rId3" Type="http://schemas.openxmlformats.org/officeDocument/2006/relationships/ctrlProp" Target="../ctrlProps/ctrlProp153.xml"/><Relationship Id="rId2" Type="http://schemas.openxmlformats.org/officeDocument/2006/relationships/vmlDrawing" Target="../drawings/vmlDrawing170.vml"/><Relationship Id="rId1" Type="http://schemas.openxmlformats.org/officeDocument/2006/relationships/drawing" Target="../drawings/drawing172.xml"/></Relationships>
</file>

<file path=xl/worksheets/_rels/sheet174.xml.rels><?xml version="1.0" encoding="UTF-8" standalone="yes"?>
<Relationships xmlns="http://schemas.openxmlformats.org/package/2006/relationships"><Relationship Id="rId3" Type="http://schemas.openxmlformats.org/officeDocument/2006/relationships/ctrlProp" Target="../ctrlProps/ctrlProp154.xml"/><Relationship Id="rId2" Type="http://schemas.openxmlformats.org/officeDocument/2006/relationships/vmlDrawing" Target="../drawings/vmlDrawing171.vml"/><Relationship Id="rId1" Type="http://schemas.openxmlformats.org/officeDocument/2006/relationships/drawing" Target="../drawings/drawing173.xml"/></Relationships>
</file>

<file path=xl/worksheets/_rels/sheet175.xml.rels><?xml version="1.0" encoding="UTF-8" standalone="yes"?>
<Relationships xmlns="http://schemas.openxmlformats.org/package/2006/relationships"><Relationship Id="rId3" Type="http://schemas.openxmlformats.org/officeDocument/2006/relationships/ctrlProp" Target="../ctrlProps/ctrlProp155.xml"/><Relationship Id="rId2" Type="http://schemas.openxmlformats.org/officeDocument/2006/relationships/vmlDrawing" Target="../drawings/vmlDrawing172.vml"/><Relationship Id="rId1" Type="http://schemas.openxmlformats.org/officeDocument/2006/relationships/drawing" Target="../drawings/drawing174.xml"/></Relationships>
</file>

<file path=xl/worksheets/_rels/sheet176.xml.rels><?xml version="1.0" encoding="UTF-8" standalone="yes"?>
<Relationships xmlns="http://schemas.openxmlformats.org/package/2006/relationships"><Relationship Id="rId3" Type="http://schemas.openxmlformats.org/officeDocument/2006/relationships/ctrlProp" Target="../ctrlProps/ctrlProp156.xml"/><Relationship Id="rId2" Type="http://schemas.openxmlformats.org/officeDocument/2006/relationships/vmlDrawing" Target="../drawings/vmlDrawing173.vml"/><Relationship Id="rId1" Type="http://schemas.openxmlformats.org/officeDocument/2006/relationships/drawing" Target="../drawings/drawing175.xml"/></Relationships>
</file>

<file path=xl/worksheets/_rels/sheet177.xml.rels><?xml version="1.0" encoding="UTF-8" standalone="yes"?>
<Relationships xmlns="http://schemas.openxmlformats.org/package/2006/relationships"><Relationship Id="rId3" Type="http://schemas.openxmlformats.org/officeDocument/2006/relationships/ctrlProp" Target="../ctrlProps/ctrlProp157.xml"/><Relationship Id="rId2" Type="http://schemas.openxmlformats.org/officeDocument/2006/relationships/vmlDrawing" Target="../drawings/vmlDrawing174.vml"/><Relationship Id="rId1" Type="http://schemas.openxmlformats.org/officeDocument/2006/relationships/drawing" Target="../drawings/drawing176.xml"/></Relationships>
</file>

<file path=xl/worksheets/_rels/sheet178.xml.rels><?xml version="1.0" encoding="UTF-8" standalone="yes"?>
<Relationships xmlns="http://schemas.openxmlformats.org/package/2006/relationships"><Relationship Id="rId3" Type="http://schemas.openxmlformats.org/officeDocument/2006/relationships/ctrlProp" Target="../ctrlProps/ctrlProp158.xml"/><Relationship Id="rId2" Type="http://schemas.openxmlformats.org/officeDocument/2006/relationships/vmlDrawing" Target="../drawings/vmlDrawing175.vml"/><Relationship Id="rId1" Type="http://schemas.openxmlformats.org/officeDocument/2006/relationships/drawing" Target="../drawings/drawing177.xml"/></Relationships>
</file>

<file path=xl/worksheets/_rels/sheet179.xml.rels><?xml version="1.0" encoding="UTF-8" standalone="yes"?>
<Relationships xmlns="http://schemas.openxmlformats.org/package/2006/relationships"><Relationship Id="rId3" Type="http://schemas.openxmlformats.org/officeDocument/2006/relationships/ctrlProp" Target="../ctrlProps/ctrlProp159.xml"/><Relationship Id="rId2" Type="http://schemas.openxmlformats.org/officeDocument/2006/relationships/vmlDrawing" Target="../drawings/vmlDrawing176.vml"/><Relationship Id="rId1" Type="http://schemas.openxmlformats.org/officeDocument/2006/relationships/drawing" Target="../drawings/drawing178.xml"/></Relationships>
</file>

<file path=xl/worksheets/_rels/sheet18.xml.rels><?xml version="1.0" encoding="UTF-8" standalone="yes"?>
<Relationships xmlns="http://schemas.openxmlformats.org/package/2006/relationships"><Relationship Id="rId4" Type="http://schemas.openxmlformats.org/officeDocument/2006/relationships/ctrlProp" Target="../ctrlProps/ctrlProp11.xml"/><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comments" Target="../comments12.xml"/></Relationships>
</file>

<file path=xl/worksheets/_rels/sheet180.xml.rels><?xml version="1.0" encoding="UTF-8" standalone="yes"?>
<Relationships xmlns="http://schemas.openxmlformats.org/package/2006/relationships"><Relationship Id="rId3" Type="http://schemas.openxmlformats.org/officeDocument/2006/relationships/ctrlProp" Target="../ctrlProps/ctrlProp160.xml"/><Relationship Id="rId2" Type="http://schemas.openxmlformats.org/officeDocument/2006/relationships/vmlDrawing" Target="../drawings/vmlDrawing177.vml"/><Relationship Id="rId1" Type="http://schemas.openxmlformats.org/officeDocument/2006/relationships/drawing" Target="../drawings/drawing179.xml"/></Relationships>
</file>

<file path=xl/worksheets/_rels/sheet181.xml.rels><?xml version="1.0" encoding="UTF-8" standalone="yes"?>
<Relationships xmlns="http://schemas.openxmlformats.org/package/2006/relationships"><Relationship Id="rId3" Type="http://schemas.openxmlformats.org/officeDocument/2006/relationships/ctrlProp" Target="../ctrlProps/ctrlProp161.xml"/><Relationship Id="rId2" Type="http://schemas.openxmlformats.org/officeDocument/2006/relationships/vmlDrawing" Target="../drawings/vmlDrawing178.vml"/><Relationship Id="rId1" Type="http://schemas.openxmlformats.org/officeDocument/2006/relationships/drawing" Target="../drawings/drawing180.xml"/></Relationships>
</file>

<file path=xl/worksheets/_rels/sheet182.xml.rels><?xml version="1.0" encoding="UTF-8" standalone="yes"?>
<Relationships xmlns="http://schemas.openxmlformats.org/package/2006/relationships"><Relationship Id="rId3" Type="http://schemas.openxmlformats.org/officeDocument/2006/relationships/ctrlProp" Target="../ctrlProps/ctrlProp162.xml"/><Relationship Id="rId2" Type="http://schemas.openxmlformats.org/officeDocument/2006/relationships/vmlDrawing" Target="../drawings/vmlDrawing179.vml"/><Relationship Id="rId1" Type="http://schemas.openxmlformats.org/officeDocument/2006/relationships/drawing" Target="../drawings/drawing181.xml"/></Relationships>
</file>

<file path=xl/worksheets/_rels/sheet183.xml.rels><?xml version="1.0" encoding="UTF-8" standalone="yes"?>
<Relationships xmlns="http://schemas.openxmlformats.org/package/2006/relationships"><Relationship Id="rId3" Type="http://schemas.openxmlformats.org/officeDocument/2006/relationships/ctrlProp" Target="../ctrlProps/ctrlProp163.xml"/><Relationship Id="rId2" Type="http://schemas.openxmlformats.org/officeDocument/2006/relationships/vmlDrawing" Target="../drawings/vmlDrawing180.vml"/><Relationship Id="rId1" Type="http://schemas.openxmlformats.org/officeDocument/2006/relationships/drawing" Target="../drawings/drawing182.xml"/></Relationships>
</file>

<file path=xl/worksheets/_rels/sheet184.xml.rels><?xml version="1.0" encoding="UTF-8" standalone="yes"?>
<Relationships xmlns="http://schemas.openxmlformats.org/package/2006/relationships"><Relationship Id="rId3" Type="http://schemas.openxmlformats.org/officeDocument/2006/relationships/ctrlProp" Target="../ctrlProps/ctrlProp164.xml"/><Relationship Id="rId2" Type="http://schemas.openxmlformats.org/officeDocument/2006/relationships/vmlDrawing" Target="../drawings/vmlDrawing181.vml"/><Relationship Id="rId1" Type="http://schemas.openxmlformats.org/officeDocument/2006/relationships/drawing" Target="../drawings/drawing183.xml"/></Relationships>
</file>

<file path=xl/worksheets/_rels/sheet185.xml.rels><?xml version="1.0" encoding="UTF-8" standalone="yes"?>
<Relationships xmlns="http://schemas.openxmlformats.org/package/2006/relationships"><Relationship Id="rId3" Type="http://schemas.openxmlformats.org/officeDocument/2006/relationships/ctrlProp" Target="../ctrlProps/ctrlProp165.xml"/><Relationship Id="rId2" Type="http://schemas.openxmlformats.org/officeDocument/2006/relationships/vmlDrawing" Target="../drawings/vmlDrawing182.vml"/><Relationship Id="rId1" Type="http://schemas.openxmlformats.org/officeDocument/2006/relationships/drawing" Target="../drawings/drawing184.xml"/></Relationships>
</file>

<file path=xl/worksheets/_rels/sheet186.xml.rels><?xml version="1.0" encoding="UTF-8" standalone="yes"?>
<Relationships xmlns="http://schemas.openxmlformats.org/package/2006/relationships"><Relationship Id="rId3" Type="http://schemas.openxmlformats.org/officeDocument/2006/relationships/ctrlProp" Target="../ctrlProps/ctrlProp166.xml"/><Relationship Id="rId2" Type="http://schemas.openxmlformats.org/officeDocument/2006/relationships/vmlDrawing" Target="../drawings/vmlDrawing183.vml"/><Relationship Id="rId1" Type="http://schemas.openxmlformats.org/officeDocument/2006/relationships/drawing" Target="../drawings/drawing185.xml"/></Relationships>
</file>

<file path=xl/worksheets/_rels/sheet187.xml.rels><?xml version="1.0" encoding="UTF-8" standalone="yes"?>
<Relationships xmlns="http://schemas.openxmlformats.org/package/2006/relationships"><Relationship Id="rId3" Type="http://schemas.openxmlformats.org/officeDocument/2006/relationships/ctrlProp" Target="../ctrlProps/ctrlProp167.xml"/><Relationship Id="rId2" Type="http://schemas.openxmlformats.org/officeDocument/2006/relationships/vmlDrawing" Target="../drawings/vmlDrawing184.vml"/><Relationship Id="rId1" Type="http://schemas.openxmlformats.org/officeDocument/2006/relationships/drawing" Target="../drawings/drawing186.xml"/></Relationships>
</file>

<file path=xl/worksheets/_rels/sheet188.xml.rels><?xml version="1.0" encoding="UTF-8" standalone="yes"?>
<Relationships xmlns="http://schemas.openxmlformats.org/package/2006/relationships"><Relationship Id="rId3" Type="http://schemas.openxmlformats.org/officeDocument/2006/relationships/ctrlProp" Target="../ctrlProps/ctrlProp168.xml"/><Relationship Id="rId2" Type="http://schemas.openxmlformats.org/officeDocument/2006/relationships/vmlDrawing" Target="../drawings/vmlDrawing185.vml"/><Relationship Id="rId1" Type="http://schemas.openxmlformats.org/officeDocument/2006/relationships/drawing" Target="../drawings/drawing18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9.xml"/><Relationship Id="rId1" Type="http://schemas.openxmlformats.org/officeDocument/2006/relationships/comments" Target="../comments1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4" Type="http://schemas.openxmlformats.org/officeDocument/2006/relationships/ctrlProp" Target="../ctrlProps/ctrlProp12.xml"/><Relationship Id="rId3" Type="http://schemas.openxmlformats.org/officeDocument/2006/relationships/vmlDrawing" Target="../drawings/vmlDrawing18.vml"/><Relationship Id="rId2" Type="http://schemas.openxmlformats.org/officeDocument/2006/relationships/drawing" Target="../drawings/drawing20.xml"/><Relationship Id="rId1" Type="http://schemas.openxmlformats.org/officeDocument/2006/relationships/comments" Target="../comments14.xml"/></Relationships>
</file>

<file path=xl/worksheets/_rels/sheet21.xml.rels><?xml version="1.0" encoding="UTF-8" standalone="yes"?>
<Relationships xmlns="http://schemas.openxmlformats.org/package/2006/relationships"><Relationship Id="rId4" Type="http://schemas.openxmlformats.org/officeDocument/2006/relationships/ctrlProp" Target="../ctrlProps/ctrlProp13.xml"/><Relationship Id="rId3" Type="http://schemas.openxmlformats.org/officeDocument/2006/relationships/vmlDrawing" Target="../drawings/vmlDrawing19.vml"/><Relationship Id="rId2" Type="http://schemas.openxmlformats.org/officeDocument/2006/relationships/drawing" Target="../drawings/drawing21.xml"/><Relationship Id="rId1" Type="http://schemas.openxmlformats.org/officeDocument/2006/relationships/comments" Target="../comments15.xml"/></Relationships>
</file>

<file path=xl/worksheets/_rels/sheet22.xml.rels><?xml version="1.0" encoding="UTF-8" standalone="yes"?>
<Relationships xmlns="http://schemas.openxmlformats.org/package/2006/relationships"><Relationship Id="rId4" Type="http://schemas.openxmlformats.org/officeDocument/2006/relationships/ctrlProp" Target="../ctrlProps/ctrlProp14.xml"/><Relationship Id="rId3" Type="http://schemas.openxmlformats.org/officeDocument/2006/relationships/vmlDrawing" Target="../drawings/vmlDrawing20.vml"/><Relationship Id="rId2" Type="http://schemas.openxmlformats.org/officeDocument/2006/relationships/drawing" Target="../drawings/drawing22.xml"/><Relationship Id="rId1" Type="http://schemas.openxmlformats.org/officeDocument/2006/relationships/comments" Target="../comments1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3.xml"/><Relationship Id="rId1" Type="http://schemas.openxmlformats.org/officeDocument/2006/relationships/comments" Target="../comments17.xml"/></Relationships>
</file>

<file path=xl/worksheets/_rels/sheet24.xml.rels><?xml version="1.0" encoding="UTF-8" standalone="yes"?>
<Relationships xmlns="http://schemas.openxmlformats.org/package/2006/relationships"><Relationship Id="rId3" Type="http://schemas.openxmlformats.org/officeDocument/2006/relationships/ctrlProp" Target="../ctrlProps/ctrlProp15.xml"/><Relationship Id="rId2" Type="http://schemas.openxmlformats.org/officeDocument/2006/relationships/vmlDrawing" Target="../drawings/vmlDrawing22.vml"/><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ctrlProp" Target="../ctrlProps/ctrlProp16.xml"/><Relationship Id="rId2" Type="http://schemas.openxmlformats.org/officeDocument/2006/relationships/vmlDrawing" Target="../drawings/vmlDrawing23.vml"/><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ctrlProp" Target="../ctrlProps/ctrlProp17.xml"/><Relationship Id="rId2" Type="http://schemas.openxmlformats.org/officeDocument/2006/relationships/vmlDrawing" Target="../drawings/vmlDrawing24.vml"/><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ctrlProp" Target="../ctrlProps/ctrlProp18.xml"/><Relationship Id="rId2" Type="http://schemas.openxmlformats.org/officeDocument/2006/relationships/vmlDrawing" Target="../drawings/vmlDrawing25.vml"/><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4" Type="http://schemas.openxmlformats.org/officeDocument/2006/relationships/ctrlProp" Target="../ctrlProps/ctrlProp19.xml"/><Relationship Id="rId3" Type="http://schemas.openxmlformats.org/officeDocument/2006/relationships/vmlDrawing" Target="../drawings/vmlDrawing26.vml"/><Relationship Id="rId2" Type="http://schemas.openxmlformats.org/officeDocument/2006/relationships/drawing" Target="../drawings/drawing28.xml"/><Relationship Id="rId1" Type="http://schemas.openxmlformats.org/officeDocument/2006/relationships/comments" Target="../comments18.xml"/></Relationships>
</file>

<file path=xl/worksheets/_rels/sheet29.xml.rels><?xml version="1.0" encoding="UTF-8" standalone="yes"?>
<Relationships xmlns="http://schemas.openxmlformats.org/package/2006/relationships"><Relationship Id="rId4" Type="http://schemas.openxmlformats.org/officeDocument/2006/relationships/ctrlProp" Target="../ctrlProps/ctrlProp20.xml"/><Relationship Id="rId3" Type="http://schemas.openxmlformats.org/officeDocument/2006/relationships/vmlDrawing" Target="../drawings/vmlDrawing27.vml"/><Relationship Id="rId2" Type="http://schemas.openxmlformats.org/officeDocument/2006/relationships/drawing" Target="../drawings/drawing29.xml"/><Relationship Id="rId1" Type="http://schemas.openxmlformats.org/officeDocument/2006/relationships/comments" Target="../comments1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ctrlProp" Target="../ctrlProps/ctrlProp21.xml"/><Relationship Id="rId2" Type="http://schemas.openxmlformats.org/officeDocument/2006/relationships/vmlDrawing" Target="../drawings/vmlDrawing28.vml"/><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3" Type="http://schemas.openxmlformats.org/officeDocument/2006/relationships/ctrlProp" Target="../ctrlProps/ctrlProp22.xml"/><Relationship Id="rId2" Type="http://schemas.openxmlformats.org/officeDocument/2006/relationships/vmlDrawing" Target="../drawings/vmlDrawing29.vml"/><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3" Type="http://schemas.openxmlformats.org/officeDocument/2006/relationships/ctrlProp" Target="../ctrlProps/ctrlProp23.xml"/><Relationship Id="rId2" Type="http://schemas.openxmlformats.org/officeDocument/2006/relationships/vmlDrawing" Target="../drawings/vmlDrawing30.vml"/><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3" Type="http://schemas.openxmlformats.org/officeDocument/2006/relationships/ctrlProp" Target="../ctrlProps/ctrlProp24.xml"/><Relationship Id="rId2" Type="http://schemas.openxmlformats.org/officeDocument/2006/relationships/vmlDrawing" Target="../drawings/vmlDrawing31.vml"/><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4" Type="http://schemas.openxmlformats.org/officeDocument/2006/relationships/ctrlProp" Target="../ctrlProps/ctrlProp25.xml"/><Relationship Id="rId3" Type="http://schemas.openxmlformats.org/officeDocument/2006/relationships/vmlDrawing" Target="../drawings/vmlDrawing32.vml"/><Relationship Id="rId2" Type="http://schemas.openxmlformats.org/officeDocument/2006/relationships/drawing" Target="../drawings/drawing34.x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4" Type="http://schemas.openxmlformats.org/officeDocument/2006/relationships/ctrlProp" Target="../ctrlProps/ctrlProp26.xml"/><Relationship Id="rId3" Type="http://schemas.openxmlformats.org/officeDocument/2006/relationships/vmlDrawing" Target="../drawings/vmlDrawing33.vml"/><Relationship Id="rId2" Type="http://schemas.openxmlformats.org/officeDocument/2006/relationships/drawing" Target="../drawings/drawing35.x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4" Type="http://schemas.openxmlformats.org/officeDocument/2006/relationships/ctrlProp" Target="../ctrlProps/ctrlProp27.xml"/><Relationship Id="rId3" Type="http://schemas.openxmlformats.org/officeDocument/2006/relationships/vmlDrawing" Target="../drawings/vmlDrawing34.vml"/><Relationship Id="rId2" Type="http://schemas.openxmlformats.org/officeDocument/2006/relationships/drawing" Target="../drawings/drawing36.x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7.xml"/><Relationship Id="rId1" Type="http://schemas.openxmlformats.org/officeDocument/2006/relationships/comments" Target="../comments23.xml"/></Relationships>
</file>

<file path=xl/worksheets/_rels/sheet38.xml.rels><?xml version="1.0" encoding="UTF-8" standalone="yes"?>
<Relationships xmlns="http://schemas.openxmlformats.org/package/2006/relationships"><Relationship Id="rId4" Type="http://schemas.openxmlformats.org/officeDocument/2006/relationships/ctrlProp" Target="../ctrlProps/ctrlProp28.xml"/><Relationship Id="rId3" Type="http://schemas.openxmlformats.org/officeDocument/2006/relationships/vmlDrawing" Target="../drawings/vmlDrawing36.vml"/><Relationship Id="rId2" Type="http://schemas.openxmlformats.org/officeDocument/2006/relationships/drawing" Target="../drawings/drawing38.xml"/><Relationship Id="rId1" Type="http://schemas.openxmlformats.org/officeDocument/2006/relationships/comments" Target="../comments24.xml"/></Relationships>
</file>

<file path=xl/worksheets/_rels/sheet39.xml.rels><?xml version="1.0" encoding="UTF-8" standalone="yes"?>
<Relationships xmlns="http://schemas.openxmlformats.org/package/2006/relationships"><Relationship Id="rId3" Type="http://schemas.openxmlformats.org/officeDocument/2006/relationships/ctrlProp" Target="../ctrlProps/ctrlProp29.xml"/><Relationship Id="rId2" Type="http://schemas.openxmlformats.org/officeDocument/2006/relationships/vmlDrawing" Target="../drawings/vmlDrawing37.vml"/><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comments" Target="../comments2.xml"/></Relationships>
</file>

<file path=xl/worksheets/_rels/sheet40.xml.rels><?xml version="1.0" encoding="UTF-8" standalone="yes"?>
<Relationships xmlns="http://schemas.openxmlformats.org/package/2006/relationships"><Relationship Id="rId4" Type="http://schemas.openxmlformats.org/officeDocument/2006/relationships/ctrlProp" Target="../ctrlProps/ctrlProp30.xml"/><Relationship Id="rId3" Type="http://schemas.openxmlformats.org/officeDocument/2006/relationships/vmlDrawing" Target="../drawings/vmlDrawing38.vml"/><Relationship Id="rId2" Type="http://schemas.openxmlformats.org/officeDocument/2006/relationships/drawing" Target="../drawings/drawing40.xml"/><Relationship Id="rId1" Type="http://schemas.openxmlformats.org/officeDocument/2006/relationships/comments" Target="../comments25.xml"/></Relationships>
</file>

<file path=xl/worksheets/_rels/sheet41.xml.rels><?xml version="1.0" encoding="UTF-8" standalone="yes"?>
<Relationships xmlns="http://schemas.openxmlformats.org/package/2006/relationships"><Relationship Id="rId4" Type="http://schemas.openxmlformats.org/officeDocument/2006/relationships/ctrlProp" Target="../ctrlProps/ctrlProp31.xml"/><Relationship Id="rId3" Type="http://schemas.openxmlformats.org/officeDocument/2006/relationships/vmlDrawing" Target="../drawings/vmlDrawing39.vml"/><Relationship Id="rId2" Type="http://schemas.openxmlformats.org/officeDocument/2006/relationships/drawing" Target="../drawings/drawing41.xml"/><Relationship Id="rId1" Type="http://schemas.openxmlformats.org/officeDocument/2006/relationships/comments" Target="../comments26.xml"/></Relationships>
</file>

<file path=xl/worksheets/_rels/sheet42.xml.rels><?xml version="1.0" encoding="UTF-8" standalone="yes"?>
<Relationships xmlns="http://schemas.openxmlformats.org/package/2006/relationships"><Relationship Id="rId4" Type="http://schemas.openxmlformats.org/officeDocument/2006/relationships/ctrlProp" Target="../ctrlProps/ctrlProp32.xml"/><Relationship Id="rId3" Type="http://schemas.openxmlformats.org/officeDocument/2006/relationships/vmlDrawing" Target="../drawings/vmlDrawing40.vml"/><Relationship Id="rId2" Type="http://schemas.openxmlformats.org/officeDocument/2006/relationships/drawing" Target="../drawings/drawing42.xml"/><Relationship Id="rId1" Type="http://schemas.openxmlformats.org/officeDocument/2006/relationships/comments" Target="../comments27.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3.xml"/><Relationship Id="rId1" Type="http://schemas.openxmlformats.org/officeDocument/2006/relationships/comments" Target="../comments28.xml"/></Relationships>
</file>

<file path=xl/worksheets/_rels/sheet44.xml.rels><?xml version="1.0" encoding="UTF-8" standalone="yes"?>
<Relationships xmlns="http://schemas.openxmlformats.org/package/2006/relationships"><Relationship Id="rId3" Type="http://schemas.openxmlformats.org/officeDocument/2006/relationships/ctrlProp" Target="../ctrlProps/ctrlProp33.xml"/><Relationship Id="rId2" Type="http://schemas.openxmlformats.org/officeDocument/2006/relationships/vmlDrawing" Target="../drawings/vmlDrawing42.vml"/><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4" Type="http://schemas.openxmlformats.org/officeDocument/2006/relationships/ctrlProp" Target="../ctrlProps/ctrlProp34.xml"/><Relationship Id="rId3" Type="http://schemas.openxmlformats.org/officeDocument/2006/relationships/vmlDrawing" Target="../drawings/vmlDrawing43.vml"/><Relationship Id="rId2" Type="http://schemas.openxmlformats.org/officeDocument/2006/relationships/drawing" Target="../drawings/drawing45.xml"/><Relationship Id="rId1" Type="http://schemas.openxmlformats.org/officeDocument/2006/relationships/comments" Target="../comments29.xml"/></Relationships>
</file>

<file path=xl/worksheets/_rels/sheet46.xml.rels><?xml version="1.0" encoding="UTF-8" standalone="yes"?>
<Relationships xmlns="http://schemas.openxmlformats.org/package/2006/relationships"><Relationship Id="rId4" Type="http://schemas.openxmlformats.org/officeDocument/2006/relationships/ctrlProp" Target="../ctrlProps/ctrlProp35.xml"/><Relationship Id="rId3" Type="http://schemas.openxmlformats.org/officeDocument/2006/relationships/vmlDrawing" Target="../drawings/vmlDrawing44.vml"/><Relationship Id="rId2" Type="http://schemas.openxmlformats.org/officeDocument/2006/relationships/drawing" Target="../drawings/drawing46.xml"/><Relationship Id="rId1" Type="http://schemas.openxmlformats.org/officeDocument/2006/relationships/comments" Target="../comments30.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7.xml"/><Relationship Id="rId1" Type="http://schemas.openxmlformats.org/officeDocument/2006/relationships/comments" Target="../comments31.xml"/></Relationships>
</file>

<file path=xl/worksheets/_rels/sheet48.xml.rels><?xml version="1.0" encoding="UTF-8" standalone="yes"?>
<Relationships xmlns="http://schemas.openxmlformats.org/package/2006/relationships"><Relationship Id="rId3" Type="http://schemas.openxmlformats.org/officeDocument/2006/relationships/ctrlProp" Target="../ctrlProps/ctrlProp36.xml"/><Relationship Id="rId2" Type="http://schemas.openxmlformats.org/officeDocument/2006/relationships/vmlDrawing" Target="../drawings/vmlDrawing46.vml"/><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3" Type="http://schemas.openxmlformats.org/officeDocument/2006/relationships/ctrlProp" Target="../ctrlProps/ctrlProp37.xml"/><Relationship Id="rId2" Type="http://schemas.openxmlformats.org/officeDocument/2006/relationships/vmlDrawing" Target="../drawings/vmlDrawing47.vml"/><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comments" Target="../comments3.xml"/></Relationships>
</file>

<file path=xl/worksheets/_rels/sheet50.xml.rels><?xml version="1.0" encoding="UTF-8" standalone="yes"?>
<Relationships xmlns="http://schemas.openxmlformats.org/package/2006/relationships"><Relationship Id="rId4" Type="http://schemas.openxmlformats.org/officeDocument/2006/relationships/ctrlProp" Target="../ctrlProps/ctrlProp38.xml"/><Relationship Id="rId3" Type="http://schemas.openxmlformats.org/officeDocument/2006/relationships/vmlDrawing" Target="../drawings/vmlDrawing48.vml"/><Relationship Id="rId2" Type="http://schemas.openxmlformats.org/officeDocument/2006/relationships/drawing" Target="../drawings/drawing50.xml"/><Relationship Id="rId1" Type="http://schemas.openxmlformats.org/officeDocument/2006/relationships/comments" Target="../comments32.xml"/></Relationships>
</file>

<file path=xl/worksheets/_rels/sheet51.xml.rels><?xml version="1.0" encoding="UTF-8" standalone="yes"?>
<Relationships xmlns="http://schemas.openxmlformats.org/package/2006/relationships"><Relationship Id="rId4" Type="http://schemas.openxmlformats.org/officeDocument/2006/relationships/ctrlProp" Target="../ctrlProps/ctrlProp39.xml"/><Relationship Id="rId3" Type="http://schemas.openxmlformats.org/officeDocument/2006/relationships/vmlDrawing" Target="../drawings/vmlDrawing49.vml"/><Relationship Id="rId2" Type="http://schemas.openxmlformats.org/officeDocument/2006/relationships/drawing" Target="../drawings/drawing51.xml"/><Relationship Id="rId1" Type="http://schemas.openxmlformats.org/officeDocument/2006/relationships/comments" Target="../comments33.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2.xml"/><Relationship Id="rId1" Type="http://schemas.openxmlformats.org/officeDocument/2006/relationships/comments" Target="../comments34.xml"/></Relationships>
</file>

<file path=xl/worksheets/_rels/sheet53.xml.rels><?xml version="1.0" encoding="UTF-8" standalone="yes"?>
<Relationships xmlns="http://schemas.openxmlformats.org/package/2006/relationships"><Relationship Id="rId4" Type="http://schemas.openxmlformats.org/officeDocument/2006/relationships/ctrlProp" Target="../ctrlProps/ctrlProp40.xml"/><Relationship Id="rId3" Type="http://schemas.openxmlformats.org/officeDocument/2006/relationships/vmlDrawing" Target="../drawings/vmlDrawing51.vml"/><Relationship Id="rId2" Type="http://schemas.openxmlformats.org/officeDocument/2006/relationships/drawing" Target="../drawings/drawing53.xml"/><Relationship Id="rId1" Type="http://schemas.openxmlformats.org/officeDocument/2006/relationships/comments" Target="../comments35.xml"/></Relationships>
</file>

<file path=xl/worksheets/_rels/sheet54.xml.rels><?xml version="1.0" encoding="UTF-8" standalone="yes"?>
<Relationships xmlns="http://schemas.openxmlformats.org/package/2006/relationships"><Relationship Id="rId3" Type="http://schemas.openxmlformats.org/officeDocument/2006/relationships/ctrlProp" Target="../ctrlProps/ctrlProp41.xml"/><Relationship Id="rId2" Type="http://schemas.openxmlformats.org/officeDocument/2006/relationships/vmlDrawing" Target="../drawings/vmlDrawing52.vml"/><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3" Type="http://schemas.openxmlformats.org/officeDocument/2006/relationships/ctrlProp" Target="../ctrlProps/ctrlProp42.xml"/><Relationship Id="rId2" Type="http://schemas.openxmlformats.org/officeDocument/2006/relationships/vmlDrawing" Target="../drawings/vmlDrawing53.vml"/><Relationship Id="rId1" Type="http://schemas.openxmlformats.org/officeDocument/2006/relationships/drawing" Target="../drawings/drawing55.xml"/></Relationships>
</file>

<file path=xl/worksheets/_rels/sheet57.xml.rels><?xml version="1.0" encoding="UTF-8" standalone="yes"?>
<Relationships xmlns="http://schemas.openxmlformats.org/package/2006/relationships"><Relationship Id="rId4" Type="http://schemas.openxmlformats.org/officeDocument/2006/relationships/ctrlProp" Target="../ctrlProps/ctrlProp43.xml"/><Relationship Id="rId3" Type="http://schemas.openxmlformats.org/officeDocument/2006/relationships/vmlDrawing" Target="../drawings/vmlDrawing54.vml"/><Relationship Id="rId2" Type="http://schemas.openxmlformats.org/officeDocument/2006/relationships/drawing" Target="../drawings/drawing56.xml"/><Relationship Id="rId1" Type="http://schemas.openxmlformats.org/officeDocument/2006/relationships/comments" Target="../comments36.xml"/></Relationships>
</file>

<file path=xl/worksheets/_rels/sheet58.xml.rels><?xml version="1.0" encoding="UTF-8" standalone="yes"?>
<Relationships xmlns="http://schemas.openxmlformats.org/package/2006/relationships"><Relationship Id="rId3" Type="http://schemas.openxmlformats.org/officeDocument/2006/relationships/ctrlProp" Target="../ctrlProps/ctrlProp44.xml"/><Relationship Id="rId2" Type="http://schemas.openxmlformats.org/officeDocument/2006/relationships/vmlDrawing" Target="../drawings/vmlDrawing55.vml"/><Relationship Id="rId1" Type="http://schemas.openxmlformats.org/officeDocument/2006/relationships/drawing" Target="../drawings/drawing57.xml"/></Relationships>
</file>

<file path=xl/worksheets/_rels/sheet59.xml.rels><?xml version="1.0" encoding="UTF-8" standalone="yes"?>
<Relationships xmlns="http://schemas.openxmlformats.org/package/2006/relationships"><Relationship Id="rId4" Type="http://schemas.openxmlformats.org/officeDocument/2006/relationships/ctrlProp" Target="../ctrlProps/ctrlProp45.xml"/><Relationship Id="rId3" Type="http://schemas.openxmlformats.org/officeDocument/2006/relationships/vmlDrawing" Target="../drawings/vmlDrawing56.vml"/><Relationship Id="rId2" Type="http://schemas.openxmlformats.org/officeDocument/2006/relationships/drawing" Target="../drawings/drawing58.xml"/><Relationship Id="rId1" Type="http://schemas.openxmlformats.org/officeDocument/2006/relationships/comments" Target="../comments37.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comments" Target="../comments4.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59.xml"/><Relationship Id="rId1" Type="http://schemas.openxmlformats.org/officeDocument/2006/relationships/comments" Target="../comments38.xml"/></Relationships>
</file>

<file path=xl/worksheets/_rels/sheet61.xml.rels><?xml version="1.0" encoding="UTF-8" standalone="yes"?>
<Relationships xmlns="http://schemas.openxmlformats.org/package/2006/relationships"><Relationship Id="rId4" Type="http://schemas.openxmlformats.org/officeDocument/2006/relationships/ctrlProp" Target="../ctrlProps/ctrlProp46.xml"/><Relationship Id="rId3" Type="http://schemas.openxmlformats.org/officeDocument/2006/relationships/vmlDrawing" Target="../drawings/vmlDrawing58.vml"/><Relationship Id="rId2" Type="http://schemas.openxmlformats.org/officeDocument/2006/relationships/drawing" Target="../drawings/drawing60.xml"/><Relationship Id="rId1" Type="http://schemas.openxmlformats.org/officeDocument/2006/relationships/comments" Target="../comments39.xml"/></Relationships>
</file>

<file path=xl/worksheets/_rels/sheet62.xml.rels><?xml version="1.0" encoding="UTF-8" standalone="yes"?>
<Relationships xmlns="http://schemas.openxmlformats.org/package/2006/relationships"><Relationship Id="rId3" Type="http://schemas.openxmlformats.org/officeDocument/2006/relationships/ctrlProp" Target="../ctrlProps/ctrlProp47.xml"/><Relationship Id="rId2" Type="http://schemas.openxmlformats.org/officeDocument/2006/relationships/vmlDrawing" Target="../drawings/vmlDrawing59.vml"/><Relationship Id="rId1" Type="http://schemas.openxmlformats.org/officeDocument/2006/relationships/drawing" Target="../drawings/drawing61.xml"/></Relationships>
</file>

<file path=xl/worksheets/_rels/sheet63.xml.rels><?xml version="1.0" encoding="UTF-8" standalone="yes"?>
<Relationships xmlns="http://schemas.openxmlformats.org/package/2006/relationships"><Relationship Id="rId4" Type="http://schemas.openxmlformats.org/officeDocument/2006/relationships/ctrlProp" Target="../ctrlProps/ctrlProp48.xml"/><Relationship Id="rId3" Type="http://schemas.openxmlformats.org/officeDocument/2006/relationships/vmlDrawing" Target="../drawings/vmlDrawing60.vml"/><Relationship Id="rId2" Type="http://schemas.openxmlformats.org/officeDocument/2006/relationships/drawing" Target="../drawings/drawing62.xml"/><Relationship Id="rId1" Type="http://schemas.openxmlformats.org/officeDocument/2006/relationships/comments" Target="../comments40.xml"/></Relationships>
</file>

<file path=xl/worksheets/_rels/sheet64.xml.rels><?xml version="1.0" encoding="UTF-8" standalone="yes"?>
<Relationships xmlns="http://schemas.openxmlformats.org/package/2006/relationships"><Relationship Id="rId4" Type="http://schemas.openxmlformats.org/officeDocument/2006/relationships/ctrlProp" Target="../ctrlProps/ctrlProp49.xml"/><Relationship Id="rId3" Type="http://schemas.openxmlformats.org/officeDocument/2006/relationships/vmlDrawing" Target="../drawings/vmlDrawing61.vml"/><Relationship Id="rId2" Type="http://schemas.openxmlformats.org/officeDocument/2006/relationships/drawing" Target="../drawings/drawing63.xml"/><Relationship Id="rId1" Type="http://schemas.openxmlformats.org/officeDocument/2006/relationships/comments" Target="../comments41.xml"/></Relationships>
</file>

<file path=xl/worksheets/_rels/sheet65.xml.rels><?xml version="1.0" encoding="UTF-8" standalone="yes"?>
<Relationships xmlns="http://schemas.openxmlformats.org/package/2006/relationships"><Relationship Id="rId4" Type="http://schemas.openxmlformats.org/officeDocument/2006/relationships/ctrlProp" Target="../ctrlProps/ctrlProp50.xml"/><Relationship Id="rId3" Type="http://schemas.openxmlformats.org/officeDocument/2006/relationships/vmlDrawing" Target="../drawings/vmlDrawing62.vml"/><Relationship Id="rId2" Type="http://schemas.openxmlformats.org/officeDocument/2006/relationships/drawing" Target="../drawings/drawing64.xml"/><Relationship Id="rId1" Type="http://schemas.openxmlformats.org/officeDocument/2006/relationships/comments" Target="../comments42.xml"/></Relationships>
</file>

<file path=xl/worksheets/_rels/sheet66.xml.rels><?xml version="1.0" encoding="UTF-8" standalone="yes"?>
<Relationships xmlns="http://schemas.openxmlformats.org/package/2006/relationships"><Relationship Id="rId4" Type="http://schemas.openxmlformats.org/officeDocument/2006/relationships/ctrlProp" Target="../ctrlProps/ctrlProp51.xml"/><Relationship Id="rId3" Type="http://schemas.openxmlformats.org/officeDocument/2006/relationships/vmlDrawing" Target="../drawings/vmlDrawing63.vml"/><Relationship Id="rId2" Type="http://schemas.openxmlformats.org/officeDocument/2006/relationships/drawing" Target="../drawings/drawing65.xml"/><Relationship Id="rId1" Type="http://schemas.openxmlformats.org/officeDocument/2006/relationships/comments" Target="../comments43.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66.xml"/><Relationship Id="rId1" Type="http://schemas.openxmlformats.org/officeDocument/2006/relationships/comments" Target="../comments44.xml"/></Relationships>
</file>

<file path=xl/worksheets/_rels/sheet68.xml.rels><?xml version="1.0" encoding="UTF-8" standalone="yes"?>
<Relationships xmlns="http://schemas.openxmlformats.org/package/2006/relationships"><Relationship Id="rId4" Type="http://schemas.openxmlformats.org/officeDocument/2006/relationships/ctrlProp" Target="../ctrlProps/ctrlProp52.xml"/><Relationship Id="rId3" Type="http://schemas.openxmlformats.org/officeDocument/2006/relationships/vmlDrawing" Target="../drawings/vmlDrawing65.vml"/><Relationship Id="rId2" Type="http://schemas.openxmlformats.org/officeDocument/2006/relationships/drawing" Target="../drawings/drawing67.xml"/><Relationship Id="rId1" Type="http://schemas.openxmlformats.org/officeDocument/2006/relationships/comments" Target="../comments45.xml"/></Relationships>
</file>

<file path=xl/worksheets/_rels/sheet69.xml.rels><?xml version="1.0" encoding="UTF-8" standalone="yes"?>
<Relationships xmlns="http://schemas.openxmlformats.org/package/2006/relationships"><Relationship Id="rId4" Type="http://schemas.openxmlformats.org/officeDocument/2006/relationships/ctrlProp" Target="../ctrlProps/ctrlProp53.xml"/><Relationship Id="rId3" Type="http://schemas.openxmlformats.org/officeDocument/2006/relationships/vmlDrawing" Target="../drawings/vmlDrawing66.vml"/><Relationship Id="rId2" Type="http://schemas.openxmlformats.org/officeDocument/2006/relationships/drawing" Target="../drawings/drawing68.xml"/><Relationship Id="rId1" Type="http://schemas.openxmlformats.org/officeDocument/2006/relationships/comments" Target="../comments46.xml"/></Relationships>
</file>

<file path=xl/worksheets/_rels/sheet7.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5.vml"/><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3" Type="http://schemas.openxmlformats.org/officeDocument/2006/relationships/ctrlProp" Target="../ctrlProps/ctrlProp54.xml"/><Relationship Id="rId2" Type="http://schemas.openxmlformats.org/officeDocument/2006/relationships/vmlDrawing" Target="../drawings/vmlDrawing67.vml"/><Relationship Id="rId1" Type="http://schemas.openxmlformats.org/officeDocument/2006/relationships/drawing" Target="../drawings/drawing69.xml"/></Relationships>
</file>

<file path=xl/worksheets/_rels/sheet71.xml.rels><?xml version="1.0" encoding="UTF-8" standalone="yes"?>
<Relationships xmlns="http://schemas.openxmlformats.org/package/2006/relationships"><Relationship Id="rId4" Type="http://schemas.openxmlformats.org/officeDocument/2006/relationships/ctrlProp" Target="../ctrlProps/ctrlProp55.xml"/><Relationship Id="rId3" Type="http://schemas.openxmlformats.org/officeDocument/2006/relationships/vmlDrawing" Target="../drawings/vmlDrawing68.vml"/><Relationship Id="rId2" Type="http://schemas.openxmlformats.org/officeDocument/2006/relationships/drawing" Target="../drawings/drawing70.xml"/><Relationship Id="rId1" Type="http://schemas.openxmlformats.org/officeDocument/2006/relationships/comments" Target="../comments47.xml"/></Relationships>
</file>

<file path=xl/worksheets/_rels/sheet72.xml.rels><?xml version="1.0" encoding="UTF-8" standalone="yes"?>
<Relationships xmlns="http://schemas.openxmlformats.org/package/2006/relationships"><Relationship Id="rId4" Type="http://schemas.openxmlformats.org/officeDocument/2006/relationships/ctrlProp" Target="../ctrlProps/ctrlProp56.xml"/><Relationship Id="rId3" Type="http://schemas.openxmlformats.org/officeDocument/2006/relationships/vmlDrawing" Target="../drawings/vmlDrawing69.vml"/><Relationship Id="rId2" Type="http://schemas.openxmlformats.org/officeDocument/2006/relationships/drawing" Target="../drawings/drawing71.xml"/><Relationship Id="rId1" Type="http://schemas.openxmlformats.org/officeDocument/2006/relationships/comments" Target="../comments48.xml"/></Relationships>
</file>

<file path=xl/worksheets/_rels/sheet73.xml.rels><?xml version="1.0" encoding="UTF-8" standalone="yes"?>
<Relationships xmlns="http://schemas.openxmlformats.org/package/2006/relationships"><Relationship Id="rId4" Type="http://schemas.openxmlformats.org/officeDocument/2006/relationships/ctrlProp" Target="../ctrlProps/ctrlProp57.xml"/><Relationship Id="rId3" Type="http://schemas.openxmlformats.org/officeDocument/2006/relationships/vmlDrawing" Target="../drawings/vmlDrawing70.vml"/><Relationship Id="rId2" Type="http://schemas.openxmlformats.org/officeDocument/2006/relationships/drawing" Target="../drawings/drawing72.xml"/><Relationship Id="rId1" Type="http://schemas.openxmlformats.org/officeDocument/2006/relationships/comments" Target="../comments49.xml"/></Relationships>
</file>

<file path=xl/worksheets/_rels/sheet74.xml.rels><?xml version="1.0" encoding="UTF-8" standalone="yes"?>
<Relationships xmlns="http://schemas.openxmlformats.org/package/2006/relationships"><Relationship Id="rId4" Type="http://schemas.openxmlformats.org/officeDocument/2006/relationships/ctrlProp" Target="../ctrlProps/ctrlProp58.xml"/><Relationship Id="rId3" Type="http://schemas.openxmlformats.org/officeDocument/2006/relationships/vmlDrawing" Target="../drawings/vmlDrawing71.vml"/><Relationship Id="rId2" Type="http://schemas.openxmlformats.org/officeDocument/2006/relationships/drawing" Target="../drawings/drawing73.xml"/><Relationship Id="rId1" Type="http://schemas.openxmlformats.org/officeDocument/2006/relationships/comments" Target="../comments50.xml"/></Relationships>
</file>

<file path=xl/worksheets/_rels/sheet75.xml.rels><?xml version="1.0" encoding="UTF-8" standalone="yes"?>
<Relationships xmlns="http://schemas.openxmlformats.org/package/2006/relationships"><Relationship Id="rId4" Type="http://schemas.openxmlformats.org/officeDocument/2006/relationships/ctrlProp" Target="../ctrlProps/ctrlProp59.xml"/><Relationship Id="rId3" Type="http://schemas.openxmlformats.org/officeDocument/2006/relationships/vmlDrawing" Target="../drawings/vmlDrawing72.vml"/><Relationship Id="rId2" Type="http://schemas.openxmlformats.org/officeDocument/2006/relationships/drawing" Target="../drawings/drawing74.xml"/><Relationship Id="rId1" Type="http://schemas.openxmlformats.org/officeDocument/2006/relationships/comments" Target="../comments51.xml"/></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drawing" Target="../drawings/drawing75.xml"/><Relationship Id="rId1" Type="http://schemas.openxmlformats.org/officeDocument/2006/relationships/comments" Target="../comments52.xml"/></Relationships>
</file>

<file path=xl/worksheets/_rels/sheet77.xml.rels><?xml version="1.0" encoding="UTF-8" standalone="yes"?>
<Relationships xmlns="http://schemas.openxmlformats.org/package/2006/relationships"><Relationship Id="rId4" Type="http://schemas.openxmlformats.org/officeDocument/2006/relationships/ctrlProp" Target="../ctrlProps/ctrlProp60.xml"/><Relationship Id="rId3" Type="http://schemas.openxmlformats.org/officeDocument/2006/relationships/vmlDrawing" Target="../drawings/vmlDrawing74.vml"/><Relationship Id="rId2" Type="http://schemas.openxmlformats.org/officeDocument/2006/relationships/drawing" Target="../drawings/drawing76.xml"/><Relationship Id="rId1" Type="http://schemas.openxmlformats.org/officeDocument/2006/relationships/comments" Target="../comments53.xml"/></Relationships>
</file>

<file path=xl/worksheets/_rels/sheet78.xml.rels><?xml version="1.0" encoding="UTF-8" standalone="yes"?>
<Relationships xmlns="http://schemas.openxmlformats.org/package/2006/relationships"><Relationship Id="rId4" Type="http://schemas.openxmlformats.org/officeDocument/2006/relationships/ctrlProp" Target="../ctrlProps/ctrlProp61.xml"/><Relationship Id="rId3" Type="http://schemas.openxmlformats.org/officeDocument/2006/relationships/vmlDrawing" Target="../drawings/vmlDrawing75.vml"/><Relationship Id="rId2" Type="http://schemas.openxmlformats.org/officeDocument/2006/relationships/drawing" Target="../drawings/drawing77.xml"/><Relationship Id="rId1" Type="http://schemas.openxmlformats.org/officeDocument/2006/relationships/comments" Target="../comments54.xml"/></Relationships>
</file>

<file path=xl/worksheets/_rels/sheet79.xml.rels><?xml version="1.0" encoding="UTF-8" standalone="yes"?>
<Relationships xmlns="http://schemas.openxmlformats.org/package/2006/relationships"><Relationship Id="rId4" Type="http://schemas.openxmlformats.org/officeDocument/2006/relationships/ctrlProp" Target="../ctrlProps/ctrlProp62.xml"/><Relationship Id="rId3" Type="http://schemas.openxmlformats.org/officeDocument/2006/relationships/vmlDrawing" Target="../drawings/vmlDrawing76.vml"/><Relationship Id="rId2" Type="http://schemas.openxmlformats.org/officeDocument/2006/relationships/drawing" Target="../drawings/drawing78.xml"/><Relationship Id="rId1" Type="http://schemas.openxmlformats.org/officeDocument/2006/relationships/comments" Target="../comments55.xml"/></Relationships>
</file>

<file path=xl/worksheets/_rels/sheet8.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6.vml"/><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4" Type="http://schemas.openxmlformats.org/officeDocument/2006/relationships/ctrlProp" Target="../ctrlProps/ctrlProp63.xml"/><Relationship Id="rId3" Type="http://schemas.openxmlformats.org/officeDocument/2006/relationships/vmlDrawing" Target="../drawings/vmlDrawing77.vml"/><Relationship Id="rId2" Type="http://schemas.openxmlformats.org/officeDocument/2006/relationships/drawing" Target="../drawings/drawing79.xml"/><Relationship Id="rId1" Type="http://schemas.openxmlformats.org/officeDocument/2006/relationships/comments" Target="../comments56.xml"/></Relationships>
</file>

<file path=xl/worksheets/_rels/sheet81.xml.rels><?xml version="1.0" encoding="UTF-8" standalone="yes"?>
<Relationships xmlns="http://schemas.openxmlformats.org/package/2006/relationships"><Relationship Id="rId4" Type="http://schemas.openxmlformats.org/officeDocument/2006/relationships/ctrlProp" Target="../ctrlProps/ctrlProp64.xml"/><Relationship Id="rId3" Type="http://schemas.openxmlformats.org/officeDocument/2006/relationships/vmlDrawing" Target="../drawings/vmlDrawing78.vml"/><Relationship Id="rId2" Type="http://schemas.openxmlformats.org/officeDocument/2006/relationships/drawing" Target="../drawings/drawing80.xml"/><Relationship Id="rId1" Type="http://schemas.openxmlformats.org/officeDocument/2006/relationships/comments" Target="../comments57.xml"/></Relationships>
</file>

<file path=xl/worksheets/_rels/sheet82.xml.rels><?xml version="1.0" encoding="UTF-8" standalone="yes"?>
<Relationships xmlns="http://schemas.openxmlformats.org/package/2006/relationships"><Relationship Id="rId4" Type="http://schemas.openxmlformats.org/officeDocument/2006/relationships/ctrlProp" Target="../ctrlProps/ctrlProp65.xml"/><Relationship Id="rId3" Type="http://schemas.openxmlformats.org/officeDocument/2006/relationships/vmlDrawing" Target="../drawings/vmlDrawing79.vml"/><Relationship Id="rId2" Type="http://schemas.openxmlformats.org/officeDocument/2006/relationships/drawing" Target="../drawings/drawing81.xml"/><Relationship Id="rId1" Type="http://schemas.openxmlformats.org/officeDocument/2006/relationships/comments" Target="../comments58.xml"/></Relationships>
</file>

<file path=xl/worksheets/_rels/sheet83.xml.rels><?xml version="1.0" encoding="UTF-8" standalone="yes"?>
<Relationships xmlns="http://schemas.openxmlformats.org/package/2006/relationships"><Relationship Id="rId4" Type="http://schemas.openxmlformats.org/officeDocument/2006/relationships/ctrlProp" Target="../ctrlProps/ctrlProp66.xml"/><Relationship Id="rId3" Type="http://schemas.openxmlformats.org/officeDocument/2006/relationships/vmlDrawing" Target="../drawings/vmlDrawing80.vml"/><Relationship Id="rId2" Type="http://schemas.openxmlformats.org/officeDocument/2006/relationships/drawing" Target="../drawings/drawing82.xml"/><Relationship Id="rId1" Type="http://schemas.openxmlformats.org/officeDocument/2006/relationships/comments" Target="../comments59.xml"/></Relationships>
</file>

<file path=xl/worksheets/_rels/sheet84.xml.rels><?xml version="1.0" encoding="UTF-8" standalone="yes"?>
<Relationships xmlns="http://schemas.openxmlformats.org/package/2006/relationships"><Relationship Id="rId4" Type="http://schemas.openxmlformats.org/officeDocument/2006/relationships/ctrlProp" Target="../ctrlProps/ctrlProp67.xml"/><Relationship Id="rId3" Type="http://schemas.openxmlformats.org/officeDocument/2006/relationships/vmlDrawing" Target="../drawings/vmlDrawing81.vml"/><Relationship Id="rId2" Type="http://schemas.openxmlformats.org/officeDocument/2006/relationships/drawing" Target="../drawings/drawing83.xml"/><Relationship Id="rId1" Type="http://schemas.openxmlformats.org/officeDocument/2006/relationships/comments" Target="../comments60.xml"/></Relationships>
</file>

<file path=xl/worksheets/_rels/sheet85.xml.rels><?xml version="1.0" encoding="UTF-8" standalone="yes"?>
<Relationships xmlns="http://schemas.openxmlformats.org/package/2006/relationships"><Relationship Id="rId4" Type="http://schemas.openxmlformats.org/officeDocument/2006/relationships/ctrlProp" Target="../ctrlProps/ctrlProp68.xml"/><Relationship Id="rId3" Type="http://schemas.openxmlformats.org/officeDocument/2006/relationships/vmlDrawing" Target="../drawings/vmlDrawing82.vml"/><Relationship Id="rId2" Type="http://schemas.openxmlformats.org/officeDocument/2006/relationships/drawing" Target="../drawings/drawing84.xml"/><Relationship Id="rId1" Type="http://schemas.openxmlformats.org/officeDocument/2006/relationships/comments" Target="../comments61.xml"/></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83.vml"/><Relationship Id="rId2" Type="http://schemas.openxmlformats.org/officeDocument/2006/relationships/drawing" Target="../drawings/drawing85.xml"/><Relationship Id="rId1" Type="http://schemas.openxmlformats.org/officeDocument/2006/relationships/comments" Target="../comments62.xml"/></Relationships>
</file>

<file path=xl/worksheets/_rels/sheet87.xml.rels><?xml version="1.0" encoding="UTF-8" standalone="yes"?>
<Relationships xmlns="http://schemas.openxmlformats.org/package/2006/relationships"><Relationship Id="rId4" Type="http://schemas.openxmlformats.org/officeDocument/2006/relationships/ctrlProp" Target="../ctrlProps/ctrlProp69.xml"/><Relationship Id="rId3" Type="http://schemas.openxmlformats.org/officeDocument/2006/relationships/vmlDrawing" Target="../drawings/vmlDrawing84.vml"/><Relationship Id="rId2" Type="http://schemas.openxmlformats.org/officeDocument/2006/relationships/drawing" Target="../drawings/drawing86.xml"/><Relationship Id="rId1" Type="http://schemas.openxmlformats.org/officeDocument/2006/relationships/comments" Target="../comments63.xml"/></Relationships>
</file>

<file path=xl/worksheets/_rels/sheet88.xml.rels><?xml version="1.0" encoding="UTF-8" standalone="yes"?>
<Relationships xmlns="http://schemas.openxmlformats.org/package/2006/relationships"><Relationship Id="rId4" Type="http://schemas.openxmlformats.org/officeDocument/2006/relationships/ctrlProp" Target="../ctrlProps/ctrlProp70.xml"/><Relationship Id="rId3" Type="http://schemas.openxmlformats.org/officeDocument/2006/relationships/vmlDrawing" Target="../drawings/vmlDrawing85.vml"/><Relationship Id="rId2" Type="http://schemas.openxmlformats.org/officeDocument/2006/relationships/drawing" Target="../drawings/drawing87.xml"/><Relationship Id="rId1" Type="http://schemas.openxmlformats.org/officeDocument/2006/relationships/comments" Target="../comments64.xml"/></Relationships>
</file>

<file path=xl/worksheets/_rels/sheet89.xml.rels><?xml version="1.0" encoding="UTF-8" standalone="yes"?>
<Relationships xmlns="http://schemas.openxmlformats.org/package/2006/relationships"><Relationship Id="rId4" Type="http://schemas.openxmlformats.org/officeDocument/2006/relationships/ctrlProp" Target="../ctrlProps/ctrlProp71.xml"/><Relationship Id="rId3" Type="http://schemas.openxmlformats.org/officeDocument/2006/relationships/vmlDrawing" Target="../drawings/vmlDrawing86.vml"/><Relationship Id="rId2" Type="http://schemas.openxmlformats.org/officeDocument/2006/relationships/drawing" Target="../drawings/drawing88.xml"/><Relationship Id="rId1" Type="http://schemas.openxmlformats.org/officeDocument/2006/relationships/comments" Target="../comments65.xml"/></Relationships>
</file>

<file path=xl/worksheets/_rels/sheet9.xml.rels><?xml version="1.0" encoding="UTF-8" standalone="yes"?>
<Relationships xmlns="http://schemas.openxmlformats.org/package/2006/relationships"><Relationship Id="rId3" Type="http://schemas.openxmlformats.org/officeDocument/2006/relationships/ctrlProp" Target="../ctrlProps/ctrlProp3.xml"/><Relationship Id="rId2" Type="http://schemas.openxmlformats.org/officeDocument/2006/relationships/vmlDrawing" Target="../drawings/vmlDrawing7.vml"/><Relationship Id="rId1"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4" Type="http://schemas.openxmlformats.org/officeDocument/2006/relationships/ctrlProp" Target="../ctrlProps/ctrlProp72.xml"/><Relationship Id="rId3" Type="http://schemas.openxmlformats.org/officeDocument/2006/relationships/vmlDrawing" Target="../drawings/vmlDrawing87.vml"/><Relationship Id="rId2" Type="http://schemas.openxmlformats.org/officeDocument/2006/relationships/drawing" Target="../drawings/drawing89.xml"/><Relationship Id="rId1" Type="http://schemas.openxmlformats.org/officeDocument/2006/relationships/comments" Target="../comments66.xml"/></Relationships>
</file>

<file path=xl/worksheets/_rels/sheet91.xml.rels><?xml version="1.0" encoding="UTF-8" standalone="yes"?>
<Relationships xmlns="http://schemas.openxmlformats.org/package/2006/relationships"><Relationship Id="rId4" Type="http://schemas.openxmlformats.org/officeDocument/2006/relationships/ctrlProp" Target="../ctrlProps/ctrlProp73.xml"/><Relationship Id="rId3" Type="http://schemas.openxmlformats.org/officeDocument/2006/relationships/vmlDrawing" Target="../drawings/vmlDrawing88.vml"/><Relationship Id="rId2" Type="http://schemas.openxmlformats.org/officeDocument/2006/relationships/drawing" Target="../drawings/drawing90.xml"/><Relationship Id="rId1" Type="http://schemas.openxmlformats.org/officeDocument/2006/relationships/comments" Target="../comments67.xml"/></Relationships>
</file>

<file path=xl/worksheets/_rels/sheet92.xml.rels><?xml version="1.0" encoding="UTF-8" standalone="yes"?>
<Relationships xmlns="http://schemas.openxmlformats.org/package/2006/relationships"><Relationship Id="rId4" Type="http://schemas.openxmlformats.org/officeDocument/2006/relationships/ctrlProp" Target="../ctrlProps/ctrlProp74.xml"/><Relationship Id="rId3" Type="http://schemas.openxmlformats.org/officeDocument/2006/relationships/vmlDrawing" Target="../drawings/vmlDrawing89.vml"/><Relationship Id="rId2" Type="http://schemas.openxmlformats.org/officeDocument/2006/relationships/drawing" Target="../drawings/drawing91.xml"/><Relationship Id="rId1" Type="http://schemas.openxmlformats.org/officeDocument/2006/relationships/comments" Target="../comments68.xml"/></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90.vml"/><Relationship Id="rId2" Type="http://schemas.openxmlformats.org/officeDocument/2006/relationships/drawing" Target="../drawings/drawing92.xml"/><Relationship Id="rId1" Type="http://schemas.openxmlformats.org/officeDocument/2006/relationships/comments" Target="../comments69.xml"/></Relationships>
</file>

<file path=xl/worksheets/_rels/sheet94.xml.rels><?xml version="1.0" encoding="UTF-8" standalone="yes"?>
<Relationships xmlns="http://schemas.openxmlformats.org/package/2006/relationships"><Relationship Id="rId4" Type="http://schemas.openxmlformats.org/officeDocument/2006/relationships/ctrlProp" Target="../ctrlProps/ctrlProp75.xml"/><Relationship Id="rId3" Type="http://schemas.openxmlformats.org/officeDocument/2006/relationships/vmlDrawing" Target="../drawings/vmlDrawing91.vml"/><Relationship Id="rId2" Type="http://schemas.openxmlformats.org/officeDocument/2006/relationships/drawing" Target="../drawings/drawing93.xml"/><Relationship Id="rId1" Type="http://schemas.openxmlformats.org/officeDocument/2006/relationships/comments" Target="../comments70.xml"/></Relationships>
</file>

<file path=xl/worksheets/_rels/sheet95.xml.rels><?xml version="1.0" encoding="UTF-8" standalone="yes"?>
<Relationships xmlns="http://schemas.openxmlformats.org/package/2006/relationships"><Relationship Id="rId4" Type="http://schemas.openxmlformats.org/officeDocument/2006/relationships/ctrlProp" Target="../ctrlProps/ctrlProp76.xml"/><Relationship Id="rId3" Type="http://schemas.openxmlformats.org/officeDocument/2006/relationships/vmlDrawing" Target="../drawings/vmlDrawing92.vml"/><Relationship Id="rId2" Type="http://schemas.openxmlformats.org/officeDocument/2006/relationships/drawing" Target="../drawings/drawing94.xml"/><Relationship Id="rId1" Type="http://schemas.openxmlformats.org/officeDocument/2006/relationships/comments" Target="../comments71.xml"/></Relationships>
</file>

<file path=xl/worksheets/_rels/sheet96.xml.rels><?xml version="1.0" encoding="UTF-8" standalone="yes"?>
<Relationships xmlns="http://schemas.openxmlformats.org/package/2006/relationships"><Relationship Id="rId4" Type="http://schemas.openxmlformats.org/officeDocument/2006/relationships/ctrlProp" Target="../ctrlProps/ctrlProp77.xml"/><Relationship Id="rId3" Type="http://schemas.openxmlformats.org/officeDocument/2006/relationships/vmlDrawing" Target="../drawings/vmlDrawing93.vml"/><Relationship Id="rId2" Type="http://schemas.openxmlformats.org/officeDocument/2006/relationships/drawing" Target="../drawings/drawing95.xml"/><Relationship Id="rId1" Type="http://schemas.openxmlformats.org/officeDocument/2006/relationships/comments" Target="../comments72.xml"/></Relationships>
</file>

<file path=xl/worksheets/_rels/sheet97.xml.rels><?xml version="1.0" encoding="UTF-8" standalone="yes"?>
<Relationships xmlns="http://schemas.openxmlformats.org/package/2006/relationships"><Relationship Id="rId3" Type="http://schemas.openxmlformats.org/officeDocument/2006/relationships/vmlDrawing" Target="../drawings/vmlDrawing94.vml"/><Relationship Id="rId2" Type="http://schemas.openxmlformats.org/officeDocument/2006/relationships/drawing" Target="../drawings/drawing96.xml"/><Relationship Id="rId1" Type="http://schemas.openxmlformats.org/officeDocument/2006/relationships/comments" Target="../comments73.xml"/></Relationships>
</file>

<file path=xl/worksheets/_rels/sheet98.xml.rels><?xml version="1.0" encoding="UTF-8" standalone="yes"?>
<Relationships xmlns="http://schemas.openxmlformats.org/package/2006/relationships"><Relationship Id="rId4" Type="http://schemas.openxmlformats.org/officeDocument/2006/relationships/ctrlProp" Target="../ctrlProps/ctrlProp78.xml"/><Relationship Id="rId3" Type="http://schemas.openxmlformats.org/officeDocument/2006/relationships/vmlDrawing" Target="../drawings/vmlDrawing95.vml"/><Relationship Id="rId2" Type="http://schemas.openxmlformats.org/officeDocument/2006/relationships/drawing" Target="../drawings/drawing97.xml"/><Relationship Id="rId1" Type="http://schemas.openxmlformats.org/officeDocument/2006/relationships/comments" Target="../comments74.xml"/></Relationships>
</file>

<file path=xl/worksheets/_rels/sheet99.xml.rels><?xml version="1.0" encoding="UTF-8" standalone="yes"?>
<Relationships xmlns="http://schemas.openxmlformats.org/package/2006/relationships"><Relationship Id="rId4" Type="http://schemas.openxmlformats.org/officeDocument/2006/relationships/ctrlProp" Target="../ctrlProps/ctrlProp79.xml"/><Relationship Id="rId3" Type="http://schemas.openxmlformats.org/officeDocument/2006/relationships/vmlDrawing" Target="../drawings/vmlDrawing96.vml"/><Relationship Id="rId2" Type="http://schemas.openxmlformats.org/officeDocument/2006/relationships/drawing" Target="../drawings/drawing98.xml"/><Relationship Id="rId1" Type="http://schemas.openxmlformats.org/officeDocument/2006/relationships/comments" Target="../comments7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47"/>
  <sheetViews>
    <sheetView zoomScaleSheetLayoutView="60" topLeftCell="A43" workbookViewId="0">
      <selection activeCell="H43" sqref="H43:I43"/>
    </sheetView>
  </sheetViews>
  <sheetFormatPr defaultColWidth="7" defaultRowHeight="18" customHeight="1"/>
  <cols>
    <col min="1" max="1" width="21.3333333333333" style="463"/>
    <col min="2" max="2" width="4.5" style="464"/>
    <col min="3" max="4" width="17.0833333333333" style="465"/>
    <col min="5" max="5" width="8.33333333333333" style="463"/>
    <col min="6" max="6" width="23" style="463"/>
    <col min="7" max="7" width="4.58333333333333" style="464"/>
    <col min="8" max="9" width="20.5" style="465"/>
    <col min="10" max="10" width="15.5833333333333" style="463"/>
    <col min="11" max="16384" width="7" style="463"/>
  </cols>
  <sheetData>
    <row r="1" s="459" customFormat="1" customHeight="1" spans="1:10">
      <c r="A1" s="466" t="s">
        <v>0</v>
      </c>
      <c r="B1" s="467"/>
      <c r="C1" s="467"/>
      <c r="D1" s="467"/>
      <c r="E1" s="467"/>
      <c r="F1" s="467"/>
      <c r="G1" s="467"/>
      <c r="H1" s="467"/>
      <c r="I1" s="467"/>
      <c r="J1" s="467"/>
    </row>
    <row r="2" s="459" customFormat="1" customHeight="1" spans="1:10">
      <c r="A2" s="468" t="s">
        <v>1</v>
      </c>
      <c r="B2" s="467"/>
      <c r="C2" s="467"/>
      <c r="D2" s="467"/>
      <c r="E2" s="467"/>
      <c r="F2" s="467"/>
      <c r="G2" s="467"/>
      <c r="H2" s="467"/>
      <c r="I2" s="467"/>
      <c r="J2" s="467"/>
    </row>
    <row r="3" s="460" customFormat="1" customHeight="1" spans="1:10">
      <c r="A3" s="469" t="s">
        <v>2</v>
      </c>
      <c r="B3" s="469"/>
      <c r="C3" s="469"/>
      <c r="D3" s="469"/>
      <c r="E3" s="469"/>
      <c r="F3" s="469"/>
      <c r="G3" s="469"/>
      <c r="H3" s="469"/>
      <c r="I3" s="469"/>
      <c r="J3" s="469"/>
    </row>
    <row r="4" customHeight="1" spans="1:10">
      <c r="A4" s="470" t="e">
        <v>#REF!</v>
      </c>
      <c r="B4" s="471"/>
      <c r="C4" s="471"/>
      <c r="E4" s="472"/>
      <c r="J4" s="502" t="s">
        <v>3</v>
      </c>
    </row>
    <row r="5" s="461" customFormat="1" customHeight="1" spans="1:10">
      <c r="A5" s="473" t="s">
        <v>4</v>
      </c>
      <c r="B5" s="473" t="s">
        <v>5</v>
      </c>
      <c r="C5" s="473" t="s">
        <v>6</v>
      </c>
      <c r="D5" s="473" t="s">
        <v>7</v>
      </c>
      <c r="E5" s="474" t="s">
        <v>8</v>
      </c>
      <c r="F5" s="475" t="s">
        <v>9</v>
      </c>
      <c r="G5" s="473" t="s">
        <v>5</v>
      </c>
      <c r="H5" s="473" t="s">
        <v>6</v>
      </c>
      <c r="I5" s="473" t="s">
        <v>7</v>
      </c>
      <c r="J5" s="473" t="s">
        <v>8</v>
      </c>
    </row>
    <row r="6" s="462" customFormat="1" customHeight="1" spans="1:10">
      <c r="A6" s="476" t="s">
        <v>10</v>
      </c>
      <c r="B6" s="477">
        <v>1</v>
      </c>
      <c r="C6" s="478"/>
      <c r="D6" s="478"/>
      <c r="E6" s="479"/>
      <c r="F6" s="480" t="s">
        <v>11</v>
      </c>
      <c r="G6" s="481">
        <v>41</v>
      </c>
      <c r="H6" s="482"/>
      <c r="I6" s="482"/>
      <c r="J6" s="503"/>
    </row>
    <row r="7" s="462" customFormat="1" customHeight="1" spans="1:10">
      <c r="A7" s="483" t="s">
        <v>12</v>
      </c>
      <c r="B7" s="477">
        <v>2</v>
      </c>
      <c r="C7" s="484"/>
      <c r="D7" s="484"/>
      <c r="E7" s="479"/>
      <c r="F7" s="480" t="s">
        <v>13</v>
      </c>
      <c r="G7" s="481">
        <v>42</v>
      </c>
      <c r="H7" s="484"/>
      <c r="I7" s="484"/>
      <c r="J7" s="503"/>
    </row>
    <row r="8" s="462" customFormat="1" customHeight="1" spans="1:10">
      <c r="A8" s="483" t="s">
        <v>14</v>
      </c>
      <c r="B8" s="477">
        <v>3</v>
      </c>
      <c r="C8" s="484"/>
      <c r="D8" s="484"/>
      <c r="E8" s="485"/>
      <c r="F8" s="480" t="s">
        <v>15</v>
      </c>
      <c r="G8" s="481">
        <v>45</v>
      </c>
      <c r="H8" s="484"/>
      <c r="I8" s="484"/>
      <c r="J8" s="504"/>
    </row>
    <row r="9" s="462" customFormat="1" customHeight="1" spans="1:10">
      <c r="A9" s="483" t="s">
        <v>16</v>
      </c>
      <c r="B9" s="477">
        <v>4</v>
      </c>
      <c r="C9" s="484"/>
      <c r="D9" s="484"/>
      <c r="E9" s="485"/>
      <c r="F9" s="480" t="s">
        <v>17</v>
      </c>
      <c r="G9" s="481">
        <v>46</v>
      </c>
      <c r="H9" s="484"/>
      <c r="I9" s="484"/>
      <c r="J9" s="504"/>
    </row>
    <row r="10" s="462" customFormat="1" customHeight="1" spans="1:10">
      <c r="A10" s="483" t="s">
        <v>18</v>
      </c>
      <c r="B10" s="477">
        <v>5</v>
      </c>
      <c r="C10" s="484"/>
      <c r="D10" s="484"/>
      <c r="E10" s="479"/>
      <c r="F10" s="480" t="s">
        <v>19</v>
      </c>
      <c r="G10" s="481">
        <v>47</v>
      </c>
      <c r="H10" s="484"/>
      <c r="I10" s="484"/>
      <c r="J10" s="503"/>
    </row>
    <row r="11" s="462" customFormat="1" customHeight="1" spans="1:10">
      <c r="A11" s="483" t="s">
        <v>20</v>
      </c>
      <c r="B11" s="477">
        <v>6</v>
      </c>
      <c r="C11" s="484"/>
      <c r="D11" s="484"/>
      <c r="E11" s="479"/>
      <c r="F11" s="480" t="s">
        <v>21</v>
      </c>
      <c r="G11" s="481">
        <v>48</v>
      </c>
      <c r="H11" s="484"/>
      <c r="I11" s="484"/>
      <c r="J11" s="503"/>
    </row>
    <row r="12" s="462" customFormat="1" customHeight="1" spans="1:10">
      <c r="A12" s="483" t="s">
        <v>22</v>
      </c>
      <c r="B12" s="477">
        <v>7</v>
      </c>
      <c r="C12" s="484"/>
      <c r="D12" s="484"/>
      <c r="E12" s="479"/>
      <c r="F12" s="480" t="s">
        <v>23</v>
      </c>
      <c r="G12" s="481">
        <v>49</v>
      </c>
      <c r="H12" s="484"/>
      <c r="I12" s="484"/>
      <c r="J12" s="503"/>
    </row>
    <row r="13" s="462" customFormat="1" customHeight="1" spans="1:10">
      <c r="A13" s="483" t="s">
        <v>24</v>
      </c>
      <c r="B13" s="477">
        <v>8</v>
      </c>
      <c r="C13" s="482"/>
      <c r="D13" s="482"/>
      <c r="E13" s="479"/>
      <c r="F13" s="480" t="s">
        <v>25</v>
      </c>
      <c r="G13" s="481">
        <v>50</v>
      </c>
      <c r="H13" s="484"/>
      <c r="I13" s="484"/>
      <c r="J13" s="503"/>
    </row>
    <row r="14" s="462" customFormat="1" customHeight="1" spans="1:10">
      <c r="A14" s="483" t="s">
        <v>26</v>
      </c>
      <c r="B14" s="477">
        <v>9</v>
      </c>
      <c r="C14" s="482"/>
      <c r="D14" s="482"/>
      <c r="E14" s="485"/>
      <c r="F14" s="480" t="s">
        <v>27</v>
      </c>
      <c r="G14" s="481">
        <v>51</v>
      </c>
      <c r="H14" s="484"/>
      <c r="I14" s="484"/>
      <c r="J14" s="504"/>
    </row>
    <row r="15" s="462" customFormat="1" customHeight="1" spans="1:10">
      <c r="A15" s="483" t="s">
        <v>28</v>
      </c>
      <c r="B15" s="477">
        <v>10</v>
      </c>
      <c r="C15" s="482"/>
      <c r="D15" s="482"/>
      <c r="E15" s="485"/>
      <c r="F15" s="480" t="s">
        <v>29</v>
      </c>
      <c r="G15" s="481">
        <v>52</v>
      </c>
      <c r="H15" s="484"/>
      <c r="I15" s="484"/>
      <c r="J15" s="504"/>
    </row>
    <row r="16" s="462" customFormat="1" customHeight="1" spans="1:10">
      <c r="A16" s="483" t="s">
        <v>30</v>
      </c>
      <c r="B16" s="477">
        <v>11</v>
      </c>
      <c r="C16" s="482"/>
      <c r="D16" s="482"/>
      <c r="E16" s="485"/>
      <c r="F16" s="480" t="s">
        <v>31</v>
      </c>
      <c r="G16" s="481">
        <v>53</v>
      </c>
      <c r="H16" s="484"/>
      <c r="I16" s="484"/>
      <c r="J16" s="504"/>
    </row>
    <row r="17" s="462" customFormat="1" customHeight="1" spans="1:10">
      <c r="A17" s="483" t="s">
        <v>32</v>
      </c>
      <c r="B17" s="477">
        <v>12</v>
      </c>
      <c r="C17" s="482"/>
      <c r="D17" s="482"/>
      <c r="E17" s="485"/>
      <c r="F17" s="480" t="s">
        <v>33</v>
      </c>
      <c r="G17" s="481">
        <v>54</v>
      </c>
      <c r="H17" s="484"/>
      <c r="I17" s="484"/>
      <c r="J17" s="504"/>
    </row>
    <row r="18" s="462" customFormat="1" customHeight="1" spans="1:10">
      <c r="A18" s="483" t="s">
        <v>20</v>
      </c>
      <c r="B18" s="477">
        <v>13</v>
      </c>
      <c r="C18" s="482"/>
      <c r="D18" s="482"/>
      <c r="E18" s="485"/>
      <c r="F18" s="480" t="s">
        <v>34</v>
      </c>
      <c r="G18" s="481">
        <v>52</v>
      </c>
      <c r="H18" s="484"/>
      <c r="I18" s="484"/>
      <c r="J18" s="504"/>
    </row>
    <row r="19" s="462" customFormat="1" customHeight="1" spans="1:10">
      <c r="A19" s="483" t="s">
        <v>35</v>
      </c>
      <c r="B19" s="477">
        <v>14</v>
      </c>
      <c r="C19" s="484"/>
      <c r="D19" s="484"/>
      <c r="E19" s="485"/>
      <c r="F19" s="480" t="s">
        <v>36</v>
      </c>
      <c r="G19" s="481">
        <v>53</v>
      </c>
      <c r="H19" s="484"/>
      <c r="I19" s="484"/>
      <c r="J19" s="504"/>
    </row>
    <row r="20" s="462" customFormat="1" customHeight="1" spans="1:10">
      <c r="A20" s="483" t="s">
        <v>37</v>
      </c>
      <c r="B20" s="477">
        <v>15</v>
      </c>
      <c r="C20" s="482"/>
      <c r="D20" s="482"/>
      <c r="E20" s="485"/>
      <c r="F20" s="480" t="s">
        <v>38</v>
      </c>
      <c r="G20" s="481">
        <v>54</v>
      </c>
      <c r="H20" s="484"/>
      <c r="I20" s="484"/>
      <c r="J20" s="504"/>
    </row>
    <row r="21" s="462" customFormat="1" customHeight="1" spans="1:10">
      <c r="A21" s="483" t="s">
        <v>39</v>
      </c>
      <c r="B21" s="477">
        <v>16</v>
      </c>
      <c r="C21" s="482"/>
      <c r="D21" s="482"/>
      <c r="E21" s="485"/>
      <c r="F21" s="486" t="s">
        <v>40</v>
      </c>
      <c r="G21" s="481">
        <v>55</v>
      </c>
      <c r="H21" s="484">
        <f>SUM(H7:H20)</f>
        <v>0</v>
      </c>
      <c r="I21" s="484">
        <f>SUM(I7:I20)</f>
        <v>0</v>
      </c>
      <c r="J21" s="504"/>
    </row>
    <row r="22" s="462" customFormat="1" customHeight="1" spans="1:10">
      <c r="A22" s="483" t="s">
        <v>41</v>
      </c>
      <c r="B22" s="477">
        <v>17</v>
      </c>
      <c r="C22" s="482"/>
      <c r="D22" s="482"/>
      <c r="E22" s="485"/>
      <c r="F22" s="480"/>
      <c r="G22" s="481"/>
      <c r="H22" s="484"/>
      <c r="I22" s="484"/>
      <c r="J22" s="503"/>
    </row>
    <row r="23" s="462" customFormat="1" customHeight="1" spans="1:10">
      <c r="A23" s="483" t="s">
        <v>42</v>
      </c>
      <c r="B23" s="477">
        <v>18</v>
      </c>
      <c r="C23" s="482"/>
      <c r="D23" s="482"/>
      <c r="E23" s="485"/>
      <c r="F23" s="480"/>
      <c r="G23" s="481"/>
      <c r="H23" s="484"/>
      <c r="I23" s="484"/>
      <c r="J23" s="504"/>
    </row>
    <row r="24" s="462" customFormat="1" customHeight="1" spans="1:10">
      <c r="A24" s="483" t="s">
        <v>43</v>
      </c>
      <c r="B24" s="477">
        <v>19</v>
      </c>
      <c r="C24" s="482"/>
      <c r="D24" s="482"/>
      <c r="E24" s="485"/>
      <c r="F24" s="480" t="s">
        <v>44</v>
      </c>
      <c r="G24" s="481">
        <v>56</v>
      </c>
      <c r="H24" s="484"/>
      <c r="I24" s="484"/>
      <c r="J24" s="504"/>
    </row>
    <row r="25" s="462" customFormat="1" customHeight="1" spans="1:10">
      <c r="A25" s="487" t="s">
        <v>45</v>
      </c>
      <c r="B25" s="477">
        <v>20</v>
      </c>
      <c r="C25" s="482">
        <f>SUM(C7:C9,C12:C16,C19:C24)</f>
        <v>0</v>
      </c>
      <c r="D25" s="482">
        <f>SUM(D7:D9,D12:D16,D19:D24)</f>
        <v>0</v>
      </c>
      <c r="E25" s="485"/>
      <c r="F25" s="480" t="s">
        <v>46</v>
      </c>
      <c r="G25" s="481">
        <v>57</v>
      </c>
      <c r="H25" s="484"/>
      <c r="I25" s="484"/>
      <c r="J25" s="504"/>
    </row>
    <row r="26" s="462" customFormat="1" customHeight="1" spans="1:10">
      <c r="A26" s="488" t="s">
        <v>47</v>
      </c>
      <c r="B26" s="477">
        <v>21</v>
      </c>
      <c r="C26" s="482"/>
      <c r="D26" s="482"/>
      <c r="E26" s="485"/>
      <c r="F26" s="480" t="s">
        <v>48</v>
      </c>
      <c r="G26" s="481">
        <v>58</v>
      </c>
      <c r="H26" s="484"/>
      <c r="I26" s="484"/>
      <c r="J26" s="503"/>
    </row>
    <row r="27" s="462" customFormat="1" customHeight="1" spans="1:10">
      <c r="A27" s="483" t="s">
        <v>49</v>
      </c>
      <c r="B27" s="477">
        <v>22</v>
      </c>
      <c r="C27" s="482"/>
      <c r="D27" s="482"/>
      <c r="E27" s="485"/>
      <c r="F27" s="480" t="s">
        <v>50</v>
      </c>
      <c r="G27" s="481">
        <v>59</v>
      </c>
      <c r="H27" s="484"/>
      <c r="I27" s="484"/>
      <c r="J27" s="503"/>
    </row>
    <row r="28" s="462" customFormat="1" customHeight="1" spans="1:10">
      <c r="A28" s="483" t="s">
        <v>51</v>
      </c>
      <c r="B28" s="477">
        <v>23</v>
      </c>
      <c r="C28" s="482"/>
      <c r="D28" s="482"/>
      <c r="E28" s="479"/>
      <c r="F28" s="480" t="s">
        <v>52</v>
      </c>
      <c r="G28" s="481">
        <v>60</v>
      </c>
      <c r="H28" s="482"/>
      <c r="I28" s="482"/>
      <c r="J28" s="503"/>
    </row>
    <row r="29" s="462" customFormat="1" customHeight="1" spans="1:10">
      <c r="A29" s="483" t="s">
        <v>53</v>
      </c>
      <c r="B29" s="477">
        <v>24</v>
      </c>
      <c r="C29" s="482"/>
      <c r="D29" s="482"/>
      <c r="E29" s="479"/>
      <c r="F29" s="480" t="s">
        <v>54</v>
      </c>
      <c r="G29" s="481">
        <v>61</v>
      </c>
      <c r="H29" s="482"/>
      <c r="I29" s="482"/>
      <c r="J29" s="503"/>
    </row>
    <row r="30" s="462" customFormat="1" customHeight="1" spans="1:10">
      <c r="A30" s="483" t="s">
        <v>55</v>
      </c>
      <c r="B30" s="477">
        <v>25</v>
      </c>
      <c r="C30" s="482"/>
      <c r="D30" s="482"/>
      <c r="E30" s="479"/>
      <c r="F30" s="486" t="s">
        <v>56</v>
      </c>
      <c r="G30" s="481">
        <v>62</v>
      </c>
      <c r="H30" s="484">
        <f>SUM(H24:H29)</f>
        <v>0</v>
      </c>
      <c r="I30" s="484">
        <f>SUM(I24:I29)</f>
        <v>0</v>
      </c>
      <c r="J30" s="503"/>
    </row>
    <row r="31" s="462" customFormat="1" customHeight="1" spans="1:10">
      <c r="A31" s="483" t="s">
        <v>57</v>
      </c>
      <c r="B31" s="477">
        <v>26</v>
      </c>
      <c r="C31" s="482"/>
      <c r="D31" s="482"/>
      <c r="E31" s="479"/>
      <c r="F31" s="480"/>
      <c r="G31" s="481"/>
      <c r="H31" s="484"/>
      <c r="I31" s="484"/>
      <c r="J31" s="503"/>
    </row>
    <row r="32" s="462" customFormat="1" customHeight="1" spans="1:10">
      <c r="A32" s="483" t="s">
        <v>58</v>
      </c>
      <c r="B32" s="477">
        <v>27</v>
      </c>
      <c r="C32" s="482"/>
      <c r="D32" s="482"/>
      <c r="E32" s="479"/>
      <c r="F32" s="489" t="s">
        <v>59</v>
      </c>
      <c r="G32" s="481">
        <v>63</v>
      </c>
      <c r="H32" s="490">
        <f>H21+H30</f>
        <v>0</v>
      </c>
      <c r="I32" s="490">
        <f>I21+I30</f>
        <v>0</v>
      </c>
      <c r="J32" s="505"/>
    </row>
    <row r="33" s="462" customFormat="1" customHeight="1" spans="1:10">
      <c r="A33" s="483" t="s">
        <v>60</v>
      </c>
      <c r="B33" s="477">
        <v>28</v>
      </c>
      <c r="C33" s="482"/>
      <c r="D33" s="482"/>
      <c r="E33" s="479"/>
      <c r="F33" s="480"/>
      <c r="G33" s="481"/>
      <c r="H33" s="484"/>
      <c r="I33" s="484"/>
      <c r="J33" s="503"/>
    </row>
    <row r="34" s="462" customFormat="1" customHeight="1" spans="1:10">
      <c r="A34" s="483" t="s">
        <v>61</v>
      </c>
      <c r="B34" s="477">
        <v>29</v>
      </c>
      <c r="C34" s="482"/>
      <c r="D34" s="482"/>
      <c r="E34" s="479"/>
      <c r="F34" s="480"/>
      <c r="G34" s="481"/>
      <c r="H34" s="484"/>
      <c r="I34" s="484"/>
      <c r="J34" s="503"/>
    </row>
    <row r="35" s="462" customFormat="1" customHeight="1" spans="1:10">
      <c r="A35" s="483" t="s">
        <v>62</v>
      </c>
      <c r="B35" s="477">
        <v>30</v>
      </c>
      <c r="C35" s="482"/>
      <c r="D35" s="482"/>
      <c r="E35" s="485"/>
      <c r="F35" s="480"/>
      <c r="G35" s="481"/>
      <c r="H35" s="484"/>
      <c r="I35" s="484"/>
      <c r="J35" s="503"/>
    </row>
    <row r="36" s="462" customFormat="1" customHeight="1" spans="1:10">
      <c r="A36" s="487" t="s">
        <v>63</v>
      </c>
      <c r="B36" s="477">
        <v>31</v>
      </c>
      <c r="C36" s="482">
        <f>SUM(C31,C32,C33,C34,C35)</f>
        <v>0</v>
      </c>
      <c r="D36" s="482">
        <f>SUM(D31,D32,D33,D34,D35)</f>
        <v>0</v>
      </c>
      <c r="E36" s="485"/>
      <c r="F36" s="480"/>
      <c r="G36" s="481"/>
      <c r="H36" s="484"/>
      <c r="I36" s="484"/>
      <c r="J36" s="503"/>
    </row>
    <row r="37" s="462" customFormat="1" customHeight="1" spans="1:10">
      <c r="A37" s="488" t="s">
        <v>64</v>
      </c>
      <c r="B37" s="477">
        <v>32</v>
      </c>
      <c r="C37" s="482">
        <f>SUM(C38:C39)</f>
        <v>0</v>
      </c>
      <c r="D37" s="482">
        <f>SUM(D38:D39)</f>
        <v>0</v>
      </c>
      <c r="E37" s="485"/>
      <c r="F37" s="480" t="s">
        <v>65</v>
      </c>
      <c r="G37" s="481">
        <v>64</v>
      </c>
      <c r="H37" s="482"/>
      <c r="I37" s="482"/>
      <c r="J37" s="503"/>
    </row>
    <row r="38" s="462" customFormat="1" customHeight="1" spans="1:10">
      <c r="A38" s="483" t="s">
        <v>66</v>
      </c>
      <c r="B38" s="477">
        <v>33</v>
      </c>
      <c r="C38" s="482"/>
      <c r="D38" s="482"/>
      <c r="E38" s="485"/>
      <c r="F38" s="480" t="s">
        <v>67</v>
      </c>
      <c r="G38" s="481">
        <v>65</v>
      </c>
      <c r="H38" s="484"/>
      <c r="I38" s="484"/>
      <c r="J38" s="503"/>
    </row>
    <row r="39" s="462" customFormat="1" customHeight="1" spans="1:10">
      <c r="A39" s="483" t="s">
        <v>68</v>
      </c>
      <c r="B39" s="477">
        <v>34</v>
      </c>
      <c r="C39" s="482"/>
      <c r="D39" s="482"/>
      <c r="E39" s="479"/>
      <c r="F39" s="480" t="s">
        <v>69</v>
      </c>
      <c r="G39" s="481">
        <v>66</v>
      </c>
      <c r="H39" s="484"/>
      <c r="I39" s="484"/>
      <c r="J39" s="503"/>
    </row>
    <row r="40" s="462" customFormat="1" customHeight="1" spans="1:10">
      <c r="A40" s="488" t="s">
        <v>70</v>
      </c>
      <c r="B40" s="477">
        <v>35</v>
      </c>
      <c r="C40" s="482">
        <f>SUM(C41:C42)</f>
        <v>0</v>
      </c>
      <c r="D40" s="482">
        <f>SUM(D41:D42)</f>
        <v>0</v>
      </c>
      <c r="E40" s="479"/>
      <c r="F40" s="480" t="s">
        <v>71</v>
      </c>
      <c r="G40" s="481">
        <v>67</v>
      </c>
      <c r="H40" s="482"/>
      <c r="I40" s="482"/>
      <c r="J40" s="503"/>
    </row>
    <row r="41" s="462" customFormat="1" customHeight="1" spans="1:10">
      <c r="A41" s="483" t="s">
        <v>72</v>
      </c>
      <c r="B41" s="477">
        <v>36</v>
      </c>
      <c r="C41" s="482"/>
      <c r="D41" s="482"/>
      <c r="E41" s="491"/>
      <c r="F41" s="480" t="s">
        <v>73</v>
      </c>
      <c r="G41" s="481">
        <v>68</v>
      </c>
      <c r="H41" s="484"/>
      <c r="I41" s="484"/>
      <c r="J41" s="504"/>
    </row>
    <row r="42" s="462" customFormat="1" customHeight="1" spans="1:10">
      <c r="A42" s="483" t="s">
        <v>74</v>
      </c>
      <c r="B42" s="477">
        <v>37</v>
      </c>
      <c r="C42" s="482"/>
      <c r="D42" s="482"/>
      <c r="E42" s="479"/>
      <c r="F42" s="492" t="s">
        <v>75</v>
      </c>
      <c r="G42" s="481">
        <v>69</v>
      </c>
      <c r="H42" s="484"/>
      <c r="I42" s="484"/>
      <c r="J42" s="504"/>
    </row>
    <row r="43" s="462" customFormat="1" customHeight="1" spans="1:10">
      <c r="A43" s="483" t="s">
        <v>76</v>
      </c>
      <c r="B43" s="477">
        <v>38</v>
      </c>
      <c r="C43" s="482"/>
      <c r="D43" s="482"/>
      <c r="E43" s="479"/>
      <c r="F43" s="480" t="s">
        <v>77</v>
      </c>
      <c r="G43" s="481">
        <v>70</v>
      </c>
      <c r="H43" s="484"/>
      <c r="I43" s="484"/>
      <c r="J43" s="504"/>
    </row>
    <row r="44" s="462" customFormat="1" customHeight="1" spans="1:10">
      <c r="A44" s="483" t="s">
        <v>78</v>
      </c>
      <c r="B44" s="477">
        <v>39</v>
      </c>
      <c r="C44" s="482"/>
      <c r="D44" s="482"/>
      <c r="E44" s="479"/>
      <c r="F44" s="493" t="s">
        <v>79</v>
      </c>
      <c r="G44" s="481">
        <v>71</v>
      </c>
      <c r="H44" s="494">
        <f>SUM(H38:H43)-H41</f>
        <v>0</v>
      </c>
      <c r="I44" s="494">
        <f>SUM(I38:I43)-I41</f>
        <v>0</v>
      </c>
      <c r="J44" s="506"/>
    </row>
    <row r="45" customHeight="1" spans="1:10">
      <c r="A45" s="495" t="s">
        <v>80</v>
      </c>
      <c r="B45" s="477">
        <v>40</v>
      </c>
      <c r="C45" s="496">
        <f>C25+C26+C36+C37+C40+C43+C44</f>
        <v>0</v>
      </c>
      <c r="D45" s="496">
        <f>D25+D26+D36+D37+D40+D43+D44</f>
        <v>0</v>
      </c>
      <c r="E45" s="497"/>
      <c r="F45" s="493" t="s">
        <v>81</v>
      </c>
      <c r="G45" s="477">
        <v>72</v>
      </c>
      <c r="H45" s="494">
        <f>H32+H44</f>
        <v>0</v>
      </c>
      <c r="I45" s="494">
        <f>I32+I44</f>
        <v>0</v>
      </c>
      <c r="J45" s="507"/>
    </row>
    <row r="46" customHeight="1" spans="1:10">
      <c r="A46" s="498"/>
      <c r="B46" s="477"/>
      <c r="C46" s="482"/>
      <c r="D46" s="482"/>
      <c r="E46" s="499"/>
      <c r="F46" s="480" t="s">
        <v>82</v>
      </c>
      <c r="G46" s="477">
        <v>73</v>
      </c>
      <c r="H46" s="482">
        <f>H45-C45</f>
        <v>0</v>
      </c>
      <c r="I46" s="482">
        <f>I45-D45</f>
        <v>0</v>
      </c>
      <c r="J46" s="508"/>
    </row>
    <row r="47" customHeight="1" spans="3:9">
      <c r="C47" s="500" t="s">
        <v>83</v>
      </c>
      <c r="D47" s="463"/>
      <c r="E47" s="462" t="s">
        <v>84</v>
      </c>
      <c r="H47" s="501" t="s">
        <v>85</v>
      </c>
      <c r="I47" s="463"/>
    </row>
  </sheetData>
  <mergeCells count="3">
    <mergeCell ref="A2:J2"/>
    <mergeCell ref="A3:J3"/>
    <mergeCell ref="A4:C4"/>
  </mergeCells>
  <hyperlinks>
    <hyperlink ref="A1" location="索引目录!C4" display="返回索引页"/>
  </hyperlinks>
  <pageMargins left="0.75" right="0.75" top="1" bottom="1" header="0.5" footer="0.5"/>
  <pageSetup paperSize="9" orientation="portrait" horizontalDpi="600" verticalDpi="600"/>
  <headerFooter alignWithMargins="0"/>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G31"/>
  <sheetViews>
    <sheetView zoomScaleSheetLayoutView="60" workbookViewId="0">
      <pane xSplit="2" ySplit="6" topLeftCell="C7" activePane="bottomRight" state="frozen"/>
      <selection/>
      <selection pane="topRight"/>
      <selection pane="bottomLeft"/>
      <selection pane="bottomRight" activeCell="A1" sqref="A1:F1"/>
    </sheetView>
  </sheetViews>
  <sheetFormatPr defaultColWidth="8.66666666666667" defaultRowHeight="15.75" customHeight="1" outlineLevelCol="6"/>
  <cols>
    <col min="1" max="1" width="8.5" style="11" customWidth="1"/>
    <col min="2" max="2" width="37.3333333333333" style="11" customWidth="1"/>
    <col min="3" max="6" width="21.25" style="11" customWidth="1"/>
    <col min="7" max="32" width="9" style="11"/>
    <col min="33" max="16384" width="8.66666666666667" style="11"/>
  </cols>
  <sheetData>
    <row r="1" s="7" customFormat="1" ht="30" customHeight="1" spans="1:7">
      <c r="A1" s="12" t="s">
        <v>327</v>
      </c>
      <c r="B1" s="12"/>
      <c r="C1" s="12"/>
      <c r="D1" s="12"/>
      <c r="E1" s="12"/>
      <c r="F1" s="12"/>
      <c r="G1" s="76"/>
    </row>
    <row r="2" customHeight="1" spans="1:6">
      <c r="A2" s="13" t="str">
        <f>表头信息!D5&amp;表头信息!E5</f>
        <v>评估基准日：2022年10月31日</v>
      </c>
      <c r="B2" s="13"/>
      <c r="C2" s="13"/>
      <c r="D2" s="13"/>
      <c r="E2" s="13"/>
      <c r="F2" s="13"/>
    </row>
    <row r="3" customHeight="1" spans="1:6">
      <c r="A3" s="13"/>
      <c r="B3" s="13"/>
      <c r="C3" s="13"/>
      <c r="D3" s="13"/>
      <c r="E3" s="13"/>
      <c r="F3" s="56" t="s">
        <v>328</v>
      </c>
    </row>
    <row r="4" customHeight="1" spans="1:6">
      <c r="A4" s="16" t="str">
        <f>表头信息!D2&amp;表头信息!E2</f>
        <v>产权持有单位：西安曲江楼观旅游农业开发有限公司</v>
      </c>
      <c r="B4" s="16"/>
      <c r="C4" s="16"/>
      <c r="D4" s="18"/>
      <c r="E4" s="18"/>
      <c r="F4" s="57" t="s">
        <v>3</v>
      </c>
    </row>
    <row r="5" s="8" customFormat="1" customHeight="1" spans="1:6">
      <c r="A5" s="58" t="s">
        <v>267</v>
      </c>
      <c r="B5" s="58" t="s">
        <v>237</v>
      </c>
      <c r="C5" s="58" t="s">
        <v>238</v>
      </c>
      <c r="D5" s="58" t="s">
        <v>239</v>
      </c>
      <c r="E5" s="58" t="s">
        <v>240</v>
      </c>
      <c r="F5" s="58" t="s">
        <v>241</v>
      </c>
    </row>
    <row r="6" s="8" customFormat="1" customHeight="1" spans="1:6">
      <c r="A6" s="59"/>
      <c r="B6" s="59"/>
      <c r="C6" s="59"/>
      <c r="D6" s="59"/>
      <c r="E6" s="59"/>
      <c r="F6" s="59"/>
    </row>
    <row r="7" s="9" customFormat="1" customHeight="1" spans="1:6">
      <c r="A7" s="60" t="s">
        <v>329</v>
      </c>
      <c r="B7" s="189" t="s">
        <v>330</v>
      </c>
      <c r="C7" s="62">
        <f>'3-2-1交易性-股票'!H27</f>
        <v>0</v>
      </c>
      <c r="D7" s="63">
        <f>'3-2-1交易性-股票'!J27</f>
        <v>0</v>
      </c>
      <c r="E7" s="51">
        <f>D7-C7</f>
        <v>0</v>
      </c>
      <c r="F7" s="51">
        <f>IF(C7=0,0,E7/ABS(C7))*100</f>
        <v>0</v>
      </c>
    </row>
    <row r="8" s="9" customFormat="1" customHeight="1" spans="1:6">
      <c r="A8" s="60" t="s">
        <v>331</v>
      </c>
      <c r="B8" s="189" t="s">
        <v>332</v>
      </c>
      <c r="C8" s="62">
        <f>'3-2-2交易性-债券'!H27</f>
        <v>0</v>
      </c>
      <c r="D8" s="62">
        <f>'3-2-2交易性-债券'!I27</f>
        <v>0</v>
      </c>
      <c r="E8" s="51">
        <f>D8-C8</f>
        <v>0</v>
      </c>
      <c r="F8" s="51">
        <f>IF(C8=0,0,E8/ABS(C8))*100</f>
        <v>0</v>
      </c>
    </row>
    <row r="9" s="9" customFormat="1" customHeight="1" spans="1:6">
      <c r="A9" s="60" t="s">
        <v>333</v>
      </c>
      <c r="B9" s="189" t="s">
        <v>334</v>
      </c>
      <c r="C9" s="62">
        <f>'3-2-3交易性-基金 '!H27</f>
        <v>0</v>
      </c>
      <c r="D9" s="63">
        <f>'3-2-3交易性-基金 '!J27</f>
        <v>0</v>
      </c>
      <c r="E9" s="51">
        <f>D9-C9</f>
        <v>0</v>
      </c>
      <c r="F9" s="51">
        <f>IF(C9=0,0,E9/ABS(C9))*100</f>
        <v>0</v>
      </c>
    </row>
    <row r="10" s="9" customFormat="1" customHeight="1" spans="1:6">
      <c r="A10" s="60"/>
      <c r="B10" s="60"/>
      <c r="C10" s="62"/>
      <c r="D10" s="63"/>
      <c r="E10" s="51"/>
      <c r="F10" s="51"/>
    </row>
    <row r="11" s="9" customFormat="1" customHeight="1" spans="1:6">
      <c r="A11" s="66"/>
      <c r="B11" s="31"/>
      <c r="C11" s="62"/>
      <c r="D11" s="63"/>
      <c r="E11" s="51"/>
      <c r="F11" s="51"/>
    </row>
    <row r="12" s="9" customFormat="1" customHeight="1" spans="1:6">
      <c r="A12" s="66"/>
      <c r="B12" s="31"/>
      <c r="C12" s="62"/>
      <c r="D12" s="63"/>
      <c r="E12" s="51"/>
      <c r="F12" s="51"/>
    </row>
    <row r="13" s="9" customFormat="1" customHeight="1" spans="1:6">
      <c r="A13" s="66"/>
      <c r="B13" s="31"/>
      <c r="C13" s="62"/>
      <c r="D13" s="63"/>
      <c r="E13" s="51"/>
      <c r="F13" s="51"/>
    </row>
    <row r="14" s="9" customFormat="1" customHeight="1" spans="1:6">
      <c r="A14" s="66"/>
      <c r="B14" s="31"/>
      <c r="C14" s="62"/>
      <c r="D14" s="63"/>
      <c r="E14" s="51"/>
      <c r="F14" s="51"/>
    </row>
    <row r="15" s="9" customFormat="1" customHeight="1" spans="1:6">
      <c r="A15" s="66"/>
      <c r="B15" s="31"/>
      <c r="C15" s="62"/>
      <c r="D15" s="63"/>
      <c r="E15" s="51"/>
      <c r="F15" s="51"/>
    </row>
    <row r="16" s="9" customFormat="1" customHeight="1" spans="1:6">
      <c r="A16" s="66"/>
      <c r="B16" s="31"/>
      <c r="C16" s="62"/>
      <c r="D16" s="63"/>
      <c r="E16" s="51"/>
      <c r="F16" s="51"/>
    </row>
    <row r="17" s="9" customFormat="1" customHeight="1" spans="1:6">
      <c r="A17" s="66"/>
      <c r="B17" s="31"/>
      <c r="C17" s="62"/>
      <c r="D17" s="63"/>
      <c r="E17" s="51"/>
      <c r="F17" s="51"/>
    </row>
    <row r="18" s="9" customFormat="1" customHeight="1" spans="1:6">
      <c r="A18" s="66"/>
      <c r="B18" s="31"/>
      <c r="C18" s="62"/>
      <c r="D18" s="63"/>
      <c r="E18" s="51"/>
      <c r="F18" s="51"/>
    </row>
    <row r="19" s="9" customFormat="1" customHeight="1" spans="1:6">
      <c r="A19" s="66"/>
      <c r="B19" s="31"/>
      <c r="C19" s="62"/>
      <c r="D19" s="63"/>
      <c r="E19" s="51"/>
      <c r="F19" s="51"/>
    </row>
    <row r="20" s="9" customFormat="1" customHeight="1" spans="1:6">
      <c r="A20" s="66"/>
      <c r="B20" s="31"/>
      <c r="C20" s="62"/>
      <c r="D20" s="63"/>
      <c r="E20" s="51"/>
      <c r="F20" s="51"/>
    </row>
    <row r="21" s="9" customFormat="1" customHeight="1" spans="1:6">
      <c r="A21" s="66"/>
      <c r="B21" s="31"/>
      <c r="C21" s="62"/>
      <c r="D21" s="63"/>
      <c r="E21" s="51"/>
      <c r="F21" s="51"/>
    </row>
    <row r="22" s="9" customFormat="1" customHeight="1" spans="1:6">
      <c r="A22" s="66"/>
      <c r="B22" s="31"/>
      <c r="C22" s="62"/>
      <c r="D22" s="63"/>
      <c r="E22" s="51"/>
      <c r="F22" s="51"/>
    </row>
    <row r="23" s="9" customFormat="1" customHeight="1" spans="1:6">
      <c r="A23" s="66"/>
      <c r="B23" s="31"/>
      <c r="C23" s="62"/>
      <c r="D23" s="63"/>
      <c r="E23" s="51"/>
      <c r="F23" s="51"/>
    </row>
    <row r="24" s="9" customFormat="1" customHeight="1" spans="1:6">
      <c r="A24" s="66"/>
      <c r="B24" s="31"/>
      <c r="C24" s="62"/>
      <c r="D24" s="63"/>
      <c r="E24" s="51"/>
      <c r="F24" s="51"/>
    </row>
    <row r="25" s="9" customFormat="1" customHeight="1" spans="1:6">
      <c r="A25" s="66"/>
      <c r="B25" s="31"/>
      <c r="C25" s="62"/>
      <c r="D25" s="63"/>
      <c r="E25" s="51"/>
      <c r="F25" s="51"/>
    </row>
    <row r="26" s="9" customFormat="1" customHeight="1" spans="1:6">
      <c r="A26" s="66"/>
      <c r="B26" s="31"/>
      <c r="C26" s="62"/>
      <c r="D26" s="63"/>
      <c r="E26" s="51"/>
      <c r="F26" s="51"/>
    </row>
    <row r="27" s="9" customFormat="1" customHeight="1" spans="1:6">
      <c r="A27" s="105" t="s">
        <v>335</v>
      </c>
      <c r="B27" s="106"/>
      <c r="C27" s="69">
        <f>SUM(C7:C26)</f>
        <v>0</v>
      </c>
      <c r="D27" s="69">
        <f>SUM(D7:D26)</f>
        <v>0</v>
      </c>
      <c r="E27" s="69">
        <f>SUM(E7:E26)</f>
        <v>0</v>
      </c>
      <c r="F27" s="51">
        <f>IF(C27=0,0,E27/ABS(C27))*100</f>
        <v>0</v>
      </c>
    </row>
    <row r="28" s="10" customFormat="1" customHeight="1" spans="1:6">
      <c r="A28" s="32"/>
      <c r="D28" s="33"/>
      <c r="E28" s="33"/>
      <c r="F28" s="33"/>
    </row>
    <row r="29" s="36" customFormat="1" customHeight="1" spans="1:6">
      <c r="A29" s="35" t="str">
        <f>表头信息!D8&amp;表头信息!E8</f>
        <v>产权持有单位填表人：谭勃</v>
      </c>
      <c r="B29" s="35"/>
      <c r="C29" s="35"/>
      <c r="E29" s="70" t="str">
        <f>表头信息!D20&amp;表头信息!E23</f>
        <v>评估人员：柳青、殷涛</v>
      </c>
      <c r="F29" s="70"/>
    </row>
    <row r="30" s="36" customFormat="1" customHeight="1" spans="1:1">
      <c r="A30" s="38" t="str">
        <f>表头信息!D11&amp;表头信息!E11</f>
        <v>填表日期：2022年11月2日</v>
      </c>
    </row>
    <row r="31" customHeight="1" spans="4:6">
      <c r="D31" s="71"/>
      <c r="E31" s="71"/>
      <c r="F31" s="71"/>
    </row>
  </sheetData>
  <mergeCells count="13">
    <mergeCell ref="A1:F1"/>
    <mergeCell ref="A2:F2"/>
    <mergeCell ref="A4:C4"/>
    <mergeCell ref="A27:B27"/>
    <mergeCell ref="D28:F28"/>
    <mergeCell ref="A29:C29"/>
    <mergeCell ref="E29:F29"/>
    <mergeCell ref="A5:A6"/>
    <mergeCell ref="B5:B6"/>
    <mergeCell ref="C5:C6"/>
    <mergeCell ref="D5:D6"/>
    <mergeCell ref="E5:E6"/>
    <mergeCell ref="F5:F6"/>
  </mergeCells>
  <hyperlinks>
    <hyperlink ref="B7" location="'3-2-1交易性-股票'!A1" display="交易性金融资产-股票投资"/>
    <hyperlink ref="B8" location="'3-2-2交易性-债券'!A1" display="交易性金融资产-债券投资"/>
    <hyperlink ref="B9" location="'3-2-3交易性-基金 '!A1" display="交易性金融资产-基金投资"/>
    <hyperlink ref="A1:F1" location="'3-流动资产汇总'!B8" display="交易性金融资产评估汇总表"/>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0"/>
  <sheetViews>
    <sheetView view="pageBreakPreview" zoomScale="85" zoomScaleNormal="100" workbookViewId="0">
      <pane xSplit="1" ySplit="6" topLeftCell="B7" activePane="bottomRight" state="frozen"/>
      <selection/>
      <selection pane="topRight"/>
      <selection pane="bottomLeft"/>
      <selection pane="bottomRight" activeCell="F7" sqref="F7"/>
    </sheetView>
  </sheetViews>
  <sheetFormatPr defaultColWidth="8.66666666666667" defaultRowHeight="15.75" customHeight="1" outlineLevelCol="6"/>
  <cols>
    <col min="1" max="1" width="6.5" style="11" customWidth="1"/>
    <col min="2" max="2" width="35.0833333333333" style="11" customWidth="1"/>
    <col min="3" max="6" width="18.25" style="11" customWidth="1"/>
    <col min="7" max="7" width="15.8333333333333" style="11" customWidth="1"/>
    <col min="8" max="32" width="9" style="11"/>
    <col min="33" max="16384" width="8.66666666666667" style="11"/>
  </cols>
  <sheetData>
    <row r="1" s="7" customFormat="1" ht="30" customHeight="1" spans="1:7">
      <c r="A1" s="12" t="str">
        <f>"预计负债评估"&amp;表头信息!E35</f>
        <v>预计负债评估明细表</v>
      </c>
      <c r="B1" s="12"/>
      <c r="C1" s="12"/>
      <c r="D1" s="12"/>
      <c r="E1" s="12"/>
      <c r="F1" s="12"/>
      <c r="G1" s="12"/>
    </row>
    <row r="2" customHeight="1" spans="1:7">
      <c r="A2" s="13" t="str">
        <f>表头信息!D5&amp;表头信息!E5</f>
        <v>评估基准日：2022年10月31日</v>
      </c>
      <c r="B2" s="13"/>
      <c r="C2" s="13"/>
      <c r="D2" s="13"/>
      <c r="E2" s="13"/>
      <c r="F2" s="13"/>
      <c r="G2" s="14"/>
    </row>
    <row r="3" customHeight="1" spans="1:7">
      <c r="A3" s="13"/>
      <c r="B3" s="13"/>
      <c r="C3" s="13"/>
      <c r="D3" s="13"/>
      <c r="E3" s="13"/>
      <c r="F3" s="13"/>
      <c r="G3" s="15" t="s">
        <v>1067</v>
      </c>
    </row>
    <row r="4" customHeight="1" spans="1:7">
      <c r="A4" s="16" t="str">
        <f>表头信息!D2&amp;表头信息!E2</f>
        <v>产权持有单位：西安曲江楼观旅游农业开发有限公司</v>
      </c>
      <c r="B4" s="17"/>
      <c r="C4" s="17"/>
      <c r="D4" s="17"/>
      <c r="E4" s="18"/>
      <c r="F4" s="18"/>
      <c r="G4" s="19" t="s">
        <v>3</v>
      </c>
    </row>
    <row r="5" s="8" customFormat="1" customHeight="1" spans="1:7">
      <c r="A5" s="20" t="s">
        <v>5</v>
      </c>
      <c r="B5" s="20" t="s">
        <v>376</v>
      </c>
      <c r="C5" s="20" t="s">
        <v>389</v>
      </c>
      <c r="D5" s="20" t="s">
        <v>1068</v>
      </c>
      <c r="E5" s="20" t="s">
        <v>238</v>
      </c>
      <c r="F5" s="20" t="s">
        <v>239</v>
      </c>
      <c r="G5" s="20" t="s">
        <v>8</v>
      </c>
    </row>
    <row r="6" s="8" customFormat="1" customHeight="1" spans="1:7">
      <c r="A6" s="21"/>
      <c r="B6" s="21"/>
      <c r="C6" s="21"/>
      <c r="D6" s="21"/>
      <c r="E6" s="21"/>
      <c r="F6" s="21"/>
      <c r="G6" s="21"/>
    </row>
    <row r="7" s="9" customFormat="1" customHeight="1" spans="1:7">
      <c r="A7" s="22">
        <v>1</v>
      </c>
      <c r="B7" s="23"/>
      <c r="C7" s="24"/>
      <c r="D7" s="22"/>
      <c r="E7" s="25"/>
      <c r="F7" s="25"/>
      <c r="G7" s="26"/>
    </row>
    <row r="8" s="9" customFormat="1" customHeight="1" spans="1:7">
      <c r="A8" s="22">
        <v>2</v>
      </c>
      <c r="B8" s="23"/>
      <c r="C8" s="24"/>
      <c r="D8" s="22"/>
      <c r="E8" s="25"/>
      <c r="F8" s="25"/>
      <c r="G8" s="26"/>
    </row>
    <row r="9" s="9" customFormat="1" customHeight="1" spans="1:7">
      <c r="A9" s="22">
        <v>3</v>
      </c>
      <c r="B9" s="23"/>
      <c r="C9" s="24"/>
      <c r="D9" s="22"/>
      <c r="E9" s="25"/>
      <c r="F9" s="25"/>
      <c r="G9" s="26"/>
    </row>
    <row r="10" s="9" customFormat="1" customHeight="1" spans="1:7">
      <c r="A10" s="22">
        <v>4</v>
      </c>
      <c r="B10" s="23"/>
      <c r="C10" s="24"/>
      <c r="D10" s="22"/>
      <c r="E10" s="25"/>
      <c r="F10" s="25"/>
      <c r="G10" s="26"/>
    </row>
    <row r="11" s="9" customFormat="1" customHeight="1" spans="1:7">
      <c r="A11" s="22">
        <v>5</v>
      </c>
      <c r="B11" s="23"/>
      <c r="C11" s="24"/>
      <c r="D11" s="22"/>
      <c r="E11" s="25"/>
      <c r="F11" s="25"/>
      <c r="G11" s="26"/>
    </row>
    <row r="12" s="9" customFormat="1" customHeight="1" spans="1:7">
      <c r="A12" s="22">
        <v>6</v>
      </c>
      <c r="B12" s="23"/>
      <c r="C12" s="24"/>
      <c r="D12" s="22"/>
      <c r="E12" s="25"/>
      <c r="F12" s="25"/>
      <c r="G12" s="26"/>
    </row>
    <row r="13" s="9" customFormat="1" customHeight="1" spans="1:7">
      <c r="A13" s="22">
        <v>7</v>
      </c>
      <c r="B13" s="23"/>
      <c r="C13" s="24"/>
      <c r="D13" s="22"/>
      <c r="E13" s="25"/>
      <c r="F13" s="25"/>
      <c r="G13" s="26"/>
    </row>
    <row r="14" s="9" customFormat="1" customHeight="1" spans="1:7">
      <c r="A14" s="22">
        <v>8</v>
      </c>
      <c r="B14" s="23"/>
      <c r="C14" s="24"/>
      <c r="D14" s="22"/>
      <c r="E14" s="25"/>
      <c r="F14" s="25"/>
      <c r="G14" s="26"/>
    </row>
    <row r="15" s="9" customFormat="1" customHeight="1" spans="1:7">
      <c r="A15" s="22">
        <v>9</v>
      </c>
      <c r="B15" s="23"/>
      <c r="C15" s="24"/>
      <c r="D15" s="22"/>
      <c r="E15" s="25"/>
      <c r="F15" s="25"/>
      <c r="G15" s="26"/>
    </row>
    <row r="16" s="9" customFormat="1" customHeight="1" spans="1:7">
      <c r="A16" s="22">
        <v>10</v>
      </c>
      <c r="B16" s="23"/>
      <c r="C16" s="24"/>
      <c r="D16" s="22"/>
      <c r="E16" s="25"/>
      <c r="F16" s="25"/>
      <c r="G16" s="26"/>
    </row>
    <row r="17" s="9" customFormat="1" customHeight="1" spans="1:7">
      <c r="A17" s="22">
        <v>11</v>
      </c>
      <c r="B17" s="23"/>
      <c r="C17" s="24"/>
      <c r="D17" s="22"/>
      <c r="E17" s="25"/>
      <c r="F17" s="25"/>
      <c r="G17" s="26"/>
    </row>
    <row r="18" s="9" customFormat="1" customHeight="1" spans="1:7">
      <c r="A18" s="22">
        <v>12</v>
      </c>
      <c r="B18" s="23"/>
      <c r="C18" s="24"/>
      <c r="D18" s="22"/>
      <c r="E18" s="25"/>
      <c r="F18" s="25"/>
      <c r="G18" s="26"/>
    </row>
    <row r="19" s="9" customFormat="1" customHeight="1" spans="1:7">
      <c r="A19" s="22">
        <v>13</v>
      </c>
      <c r="B19" s="23"/>
      <c r="C19" s="24"/>
      <c r="D19" s="22"/>
      <c r="E19" s="25"/>
      <c r="F19" s="25"/>
      <c r="G19" s="26"/>
    </row>
    <row r="20" s="9" customFormat="1" customHeight="1" spans="1:7">
      <c r="A20" s="22">
        <v>14</v>
      </c>
      <c r="B20" s="23"/>
      <c r="C20" s="24"/>
      <c r="D20" s="22"/>
      <c r="E20" s="25"/>
      <c r="F20" s="25"/>
      <c r="G20" s="26"/>
    </row>
    <row r="21" s="9" customFormat="1" customHeight="1" spans="1:7">
      <c r="A21" s="22">
        <v>15</v>
      </c>
      <c r="B21" s="23"/>
      <c r="C21" s="24"/>
      <c r="D21" s="22"/>
      <c r="E21" s="25"/>
      <c r="F21" s="25"/>
      <c r="G21" s="26"/>
    </row>
    <row r="22" s="9" customFormat="1" customHeight="1" spans="1:7">
      <c r="A22" s="22">
        <v>16</v>
      </c>
      <c r="B22" s="23"/>
      <c r="C22" s="24"/>
      <c r="D22" s="22"/>
      <c r="E22" s="25"/>
      <c r="F22" s="25"/>
      <c r="G22" s="26"/>
    </row>
    <row r="23" s="9" customFormat="1" customHeight="1" spans="1:7">
      <c r="A23" s="22">
        <v>17</v>
      </c>
      <c r="B23" s="23"/>
      <c r="C23" s="24"/>
      <c r="D23" s="22"/>
      <c r="E23" s="25"/>
      <c r="F23" s="25"/>
      <c r="G23" s="26"/>
    </row>
    <row r="24" s="9" customFormat="1" customHeight="1" spans="1:7">
      <c r="A24" s="22">
        <v>18</v>
      </c>
      <c r="B24" s="23"/>
      <c r="C24" s="24"/>
      <c r="D24" s="22"/>
      <c r="E24" s="25"/>
      <c r="F24" s="25"/>
      <c r="G24" s="26"/>
    </row>
    <row r="25" s="9" customFormat="1" customHeight="1" spans="1:7">
      <c r="A25" s="22">
        <v>19</v>
      </c>
      <c r="B25" s="23"/>
      <c r="C25" s="24"/>
      <c r="D25" s="22"/>
      <c r="E25" s="25"/>
      <c r="F25" s="25"/>
      <c r="G25" s="26"/>
    </row>
    <row r="26" s="9" customFormat="1" customHeight="1" spans="1:7">
      <c r="A26" s="22">
        <v>20</v>
      </c>
      <c r="B26" s="23"/>
      <c r="C26" s="24"/>
      <c r="D26" s="22"/>
      <c r="E26" s="25"/>
      <c r="F26" s="25"/>
      <c r="G26" s="26"/>
    </row>
    <row r="27" s="9" customFormat="1" customHeight="1" spans="1:7">
      <c r="A27" s="27" t="s">
        <v>384</v>
      </c>
      <c r="B27" s="28"/>
      <c r="C27" s="28"/>
      <c r="D27" s="29"/>
      <c r="E27" s="30">
        <f>SUM(E7:E26)</f>
        <v>0</v>
      </c>
      <c r="F27" s="30">
        <f>SUM(F7:F26)</f>
        <v>0</v>
      </c>
      <c r="G27" s="31"/>
    </row>
    <row r="28" s="10" customFormat="1" customHeight="1" spans="1:7">
      <c r="A28" s="32"/>
      <c r="D28" s="33"/>
      <c r="E28" s="33"/>
      <c r="F28" s="33"/>
      <c r="G28" s="34"/>
    </row>
    <row r="29" s="10" customFormat="1" customHeight="1" spans="1:7">
      <c r="A29" s="35" t="str">
        <f>表头信息!D8&amp;表头信息!E8</f>
        <v>产权持有单位填表人：谭勃</v>
      </c>
      <c r="B29" s="35"/>
      <c r="C29" s="35"/>
      <c r="D29" s="36"/>
      <c r="E29" s="37" t="str">
        <f>表头信息!D20&amp;表头信息!E23</f>
        <v>评估人员：柳青、殷涛</v>
      </c>
      <c r="F29" s="37"/>
      <c r="G29" s="37"/>
    </row>
    <row r="30" s="10" customFormat="1" customHeight="1" spans="1:6">
      <c r="A30" s="38" t="str">
        <f>表头信息!D11&amp;表头信息!E11</f>
        <v>填表日期：2022年11月2日</v>
      </c>
      <c r="B30" s="36"/>
      <c r="C30" s="36"/>
      <c r="D30" s="36"/>
      <c r="E30" s="39"/>
      <c r="F30" s="39"/>
    </row>
  </sheetData>
  <protectedRanges>
    <protectedRange sqref="A7:G26" name="区域1"/>
  </protectedRanges>
  <mergeCells count="14">
    <mergeCell ref="A1:G1"/>
    <mergeCell ref="A2:G2"/>
    <mergeCell ref="A4:D4"/>
    <mergeCell ref="A27:D27"/>
    <mergeCell ref="D28:F28"/>
    <mergeCell ref="A29:C29"/>
    <mergeCell ref="E29:G29"/>
    <mergeCell ref="A5:A6"/>
    <mergeCell ref="B5:B6"/>
    <mergeCell ref="C5:C6"/>
    <mergeCell ref="D5:D6"/>
    <mergeCell ref="E5:E6"/>
    <mergeCell ref="F5:F6"/>
    <mergeCell ref="G5:G6"/>
  </mergeCells>
  <hyperlinks>
    <hyperlink ref="A1:G1" location="'6-非流动负债汇总'!B11" display="=&quot;预计负债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91240" name="Check Box 72" r:id="rId4">
              <controlPr defaultSize="0">
                <anchor moveWithCells="1">
                  <from>
                    <xdr:col>7</xdr:col>
                    <xdr:colOff>228600</xdr:colOff>
                    <xdr:row>0</xdr:row>
                    <xdr:rowOff>196215</xdr:rowOff>
                  </from>
                  <to>
                    <xdr:col>9</xdr:col>
                    <xdr:colOff>152400</xdr:colOff>
                    <xdr:row>2</xdr:row>
                    <xdr:rowOff>50800</xdr:rowOff>
                  </to>
                </anchor>
              </controlPr>
            </control>
          </mc:Choice>
        </mc:AlternateContent>
      </controls>
    </mc:Choice>
  </mc:AlternateContent>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I30"/>
  <sheetViews>
    <sheetView view="pageBreakPreview" zoomScale="85" zoomScaleNormal="100" workbookViewId="0">
      <pane xSplit="1" ySplit="6" topLeftCell="B7" activePane="bottomRight" state="frozen"/>
      <selection/>
      <selection pane="topRight"/>
      <selection pane="bottomLeft"/>
      <selection pane="bottomRight" activeCell="F7" sqref="F7"/>
    </sheetView>
  </sheetViews>
  <sheetFormatPr defaultColWidth="8.66666666666667" defaultRowHeight="15.75" customHeight="1"/>
  <cols>
    <col min="1" max="1" width="5.58333333333333" style="11" customWidth="1"/>
    <col min="2" max="2" width="24.3333333333333" style="11" customWidth="1"/>
    <col min="3" max="4" width="14.5" style="11" customWidth="1"/>
    <col min="5" max="5" width="9" style="11" customWidth="1"/>
    <col min="6" max="6" width="8.41666666666667" style="11" customWidth="1"/>
    <col min="7" max="8" width="18" style="11" customWidth="1"/>
    <col min="9" max="9" width="15.5" style="11" customWidth="1"/>
    <col min="10" max="32" width="9" style="11"/>
    <col min="33" max="16384" width="8.66666666666667" style="11"/>
  </cols>
  <sheetData>
    <row r="1" s="7" customFormat="1" ht="30" customHeight="1" spans="1:9">
      <c r="A1" s="12" t="str">
        <f>"递延收益评估"&amp;表头信息!E35</f>
        <v>递延收益评估明细表</v>
      </c>
      <c r="B1" s="12"/>
      <c r="C1" s="12"/>
      <c r="D1" s="12"/>
      <c r="E1" s="12"/>
      <c r="F1" s="12"/>
      <c r="G1" s="12"/>
      <c r="H1" s="12"/>
      <c r="I1" s="12"/>
    </row>
    <row r="2" customHeight="1" spans="1:9">
      <c r="A2" s="13" t="str">
        <f>表头信息!D5&amp;表头信息!E5</f>
        <v>评估基准日：2022年10月31日</v>
      </c>
      <c r="B2" s="13"/>
      <c r="C2" s="13"/>
      <c r="D2" s="13"/>
      <c r="E2" s="13"/>
      <c r="F2" s="13"/>
      <c r="G2" s="13"/>
      <c r="H2" s="13"/>
      <c r="I2" s="14"/>
    </row>
    <row r="3" customHeight="1" spans="1:9">
      <c r="A3" s="13"/>
      <c r="B3" s="13"/>
      <c r="C3" s="13"/>
      <c r="D3" s="13"/>
      <c r="E3" s="13"/>
      <c r="F3" s="13"/>
      <c r="G3" s="13"/>
      <c r="H3" s="13"/>
      <c r="I3" s="15" t="s">
        <v>1069</v>
      </c>
    </row>
    <row r="4" customHeight="1" spans="1:9">
      <c r="A4" s="16" t="str">
        <f>表头信息!D2&amp;表头信息!E2</f>
        <v>产权持有单位：西安曲江楼观旅游农业开发有限公司</v>
      </c>
      <c r="B4" s="17"/>
      <c r="C4" s="17"/>
      <c r="D4" s="17"/>
      <c r="E4" s="13"/>
      <c r="F4" s="13"/>
      <c r="G4" s="18"/>
      <c r="H4" s="18"/>
      <c r="I4" s="19" t="s">
        <v>3</v>
      </c>
    </row>
    <row r="5" s="8" customFormat="1" customHeight="1" spans="1:9">
      <c r="A5" s="20" t="s">
        <v>5</v>
      </c>
      <c r="B5" s="20" t="s">
        <v>376</v>
      </c>
      <c r="C5" s="20" t="s">
        <v>389</v>
      </c>
      <c r="D5" s="20" t="s">
        <v>511</v>
      </c>
      <c r="E5" s="20" t="s">
        <v>1070</v>
      </c>
      <c r="F5" s="20" t="s">
        <v>1071</v>
      </c>
      <c r="G5" s="20" t="s">
        <v>238</v>
      </c>
      <c r="H5" s="20" t="s">
        <v>239</v>
      </c>
      <c r="I5" s="20" t="s">
        <v>8</v>
      </c>
    </row>
    <row r="6" s="8" customFormat="1" customHeight="1" spans="1:9">
      <c r="A6" s="21"/>
      <c r="B6" s="21"/>
      <c r="C6" s="21"/>
      <c r="D6" s="21"/>
      <c r="E6" s="41"/>
      <c r="F6" s="41"/>
      <c r="G6" s="21"/>
      <c r="H6" s="21"/>
      <c r="I6" s="21"/>
    </row>
    <row r="7" s="9" customFormat="1" customHeight="1" spans="1:9">
      <c r="A7" s="22">
        <v>1</v>
      </c>
      <c r="B7" s="23"/>
      <c r="C7" s="24"/>
      <c r="D7" s="22"/>
      <c r="E7" s="22"/>
      <c r="F7" s="22"/>
      <c r="G7" s="25"/>
      <c r="H7" s="25"/>
      <c r="I7" s="26"/>
    </row>
    <row r="8" s="9" customFormat="1" customHeight="1" spans="1:9">
      <c r="A8" s="22">
        <v>2</v>
      </c>
      <c r="B8" s="23"/>
      <c r="C8" s="24"/>
      <c r="D8" s="22"/>
      <c r="E8" s="22"/>
      <c r="F8" s="22"/>
      <c r="G8" s="25"/>
      <c r="H8" s="25"/>
      <c r="I8" s="26"/>
    </row>
    <row r="9" s="9" customFormat="1" customHeight="1" spans="1:9">
      <c r="A9" s="22">
        <v>3</v>
      </c>
      <c r="B9" s="23"/>
      <c r="C9" s="24"/>
      <c r="D9" s="22"/>
      <c r="E9" s="22"/>
      <c r="F9" s="22"/>
      <c r="G9" s="25"/>
      <c r="H9" s="25"/>
      <c r="I9" s="26"/>
    </row>
    <row r="10" s="9" customFormat="1" customHeight="1" spans="1:9">
      <c r="A10" s="22">
        <v>4</v>
      </c>
      <c r="B10" s="23"/>
      <c r="C10" s="24"/>
      <c r="D10" s="22"/>
      <c r="E10" s="22"/>
      <c r="F10" s="22"/>
      <c r="G10" s="25"/>
      <c r="H10" s="25"/>
      <c r="I10" s="26"/>
    </row>
    <row r="11" s="9" customFormat="1" customHeight="1" spans="1:9">
      <c r="A11" s="22">
        <v>5</v>
      </c>
      <c r="B11" s="23"/>
      <c r="C11" s="24"/>
      <c r="D11" s="22"/>
      <c r="E11" s="22"/>
      <c r="F11" s="22"/>
      <c r="G11" s="25"/>
      <c r="H11" s="25"/>
      <c r="I11" s="26"/>
    </row>
    <row r="12" s="9" customFormat="1" customHeight="1" spans="1:9">
      <c r="A12" s="22">
        <v>6</v>
      </c>
      <c r="B12" s="23"/>
      <c r="C12" s="24"/>
      <c r="D12" s="22"/>
      <c r="E12" s="22"/>
      <c r="F12" s="22"/>
      <c r="G12" s="25"/>
      <c r="H12" s="25"/>
      <c r="I12" s="26"/>
    </row>
    <row r="13" s="9" customFormat="1" customHeight="1" spans="1:9">
      <c r="A13" s="22">
        <v>7</v>
      </c>
      <c r="B13" s="23"/>
      <c r="C13" s="24"/>
      <c r="D13" s="22"/>
      <c r="E13" s="22"/>
      <c r="F13" s="22"/>
      <c r="G13" s="25"/>
      <c r="H13" s="25"/>
      <c r="I13" s="26"/>
    </row>
    <row r="14" s="9" customFormat="1" customHeight="1" spans="1:9">
      <c r="A14" s="22">
        <v>8</v>
      </c>
      <c r="B14" s="23"/>
      <c r="C14" s="24"/>
      <c r="D14" s="22"/>
      <c r="E14" s="22"/>
      <c r="F14" s="22"/>
      <c r="G14" s="25"/>
      <c r="H14" s="25"/>
      <c r="I14" s="26"/>
    </row>
    <row r="15" s="9" customFormat="1" customHeight="1" spans="1:9">
      <c r="A15" s="22">
        <v>9</v>
      </c>
      <c r="B15" s="23"/>
      <c r="C15" s="24"/>
      <c r="D15" s="22"/>
      <c r="E15" s="22"/>
      <c r="F15" s="22"/>
      <c r="G15" s="25"/>
      <c r="H15" s="25"/>
      <c r="I15" s="26"/>
    </row>
    <row r="16" s="9" customFormat="1" customHeight="1" spans="1:9">
      <c r="A16" s="22">
        <v>10</v>
      </c>
      <c r="B16" s="23"/>
      <c r="C16" s="24"/>
      <c r="D16" s="22"/>
      <c r="E16" s="22"/>
      <c r="F16" s="22"/>
      <c r="G16" s="25"/>
      <c r="H16" s="25"/>
      <c r="I16" s="26"/>
    </row>
    <row r="17" s="9" customFormat="1" customHeight="1" spans="1:9">
      <c r="A17" s="22">
        <v>11</v>
      </c>
      <c r="B17" s="23"/>
      <c r="C17" s="24"/>
      <c r="D17" s="22"/>
      <c r="E17" s="22"/>
      <c r="F17" s="22"/>
      <c r="G17" s="25"/>
      <c r="H17" s="25"/>
      <c r="I17" s="26"/>
    </row>
    <row r="18" s="9" customFormat="1" customHeight="1" spans="1:9">
      <c r="A18" s="22">
        <v>12</v>
      </c>
      <c r="B18" s="23"/>
      <c r="C18" s="24"/>
      <c r="D18" s="22"/>
      <c r="E18" s="22"/>
      <c r="F18" s="22"/>
      <c r="G18" s="25"/>
      <c r="H18" s="25"/>
      <c r="I18" s="26"/>
    </row>
    <row r="19" s="9" customFormat="1" customHeight="1" spans="1:9">
      <c r="A19" s="22">
        <v>13</v>
      </c>
      <c r="B19" s="23"/>
      <c r="C19" s="24"/>
      <c r="D19" s="22"/>
      <c r="E19" s="22"/>
      <c r="F19" s="22"/>
      <c r="G19" s="25"/>
      <c r="H19" s="25"/>
      <c r="I19" s="26"/>
    </row>
    <row r="20" s="9" customFormat="1" customHeight="1" spans="1:9">
      <c r="A20" s="22">
        <v>14</v>
      </c>
      <c r="B20" s="23"/>
      <c r="C20" s="24"/>
      <c r="D20" s="22"/>
      <c r="E20" s="22"/>
      <c r="F20" s="22"/>
      <c r="G20" s="25"/>
      <c r="H20" s="25"/>
      <c r="I20" s="26"/>
    </row>
    <row r="21" s="9" customFormat="1" customHeight="1" spans="1:9">
      <c r="A21" s="22">
        <v>15</v>
      </c>
      <c r="B21" s="23"/>
      <c r="C21" s="24"/>
      <c r="D21" s="22"/>
      <c r="E21" s="22"/>
      <c r="F21" s="22"/>
      <c r="G21" s="25"/>
      <c r="H21" s="25"/>
      <c r="I21" s="26"/>
    </row>
    <row r="22" s="9" customFormat="1" customHeight="1" spans="1:9">
      <c r="A22" s="22">
        <v>16</v>
      </c>
      <c r="B22" s="23"/>
      <c r="C22" s="24"/>
      <c r="D22" s="22"/>
      <c r="E22" s="22"/>
      <c r="F22" s="22"/>
      <c r="G22" s="25"/>
      <c r="H22" s="25"/>
      <c r="I22" s="26"/>
    </row>
    <row r="23" s="9" customFormat="1" customHeight="1" spans="1:9">
      <c r="A23" s="22">
        <v>17</v>
      </c>
      <c r="B23" s="23"/>
      <c r="C23" s="24"/>
      <c r="D23" s="22"/>
      <c r="E23" s="22"/>
      <c r="F23" s="22"/>
      <c r="G23" s="25"/>
      <c r="H23" s="25"/>
      <c r="I23" s="26"/>
    </row>
    <row r="24" s="9" customFormat="1" customHeight="1" spans="1:9">
      <c r="A24" s="22">
        <v>18</v>
      </c>
      <c r="B24" s="23"/>
      <c r="C24" s="24"/>
      <c r="D24" s="22"/>
      <c r="E24" s="22"/>
      <c r="F24" s="22"/>
      <c r="G24" s="25"/>
      <c r="H24" s="25"/>
      <c r="I24" s="26"/>
    </row>
    <row r="25" s="9" customFormat="1" customHeight="1" spans="1:9">
      <c r="A25" s="22">
        <v>19</v>
      </c>
      <c r="B25" s="23"/>
      <c r="C25" s="24"/>
      <c r="D25" s="22"/>
      <c r="E25" s="22"/>
      <c r="F25" s="22"/>
      <c r="G25" s="25"/>
      <c r="H25" s="25"/>
      <c r="I25" s="26"/>
    </row>
    <row r="26" s="9" customFormat="1" customHeight="1" spans="1:9">
      <c r="A26" s="22">
        <v>20</v>
      </c>
      <c r="B26" s="23"/>
      <c r="C26" s="24"/>
      <c r="D26" s="22"/>
      <c r="E26" s="22"/>
      <c r="F26" s="22"/>
      <c r="G26" s="25"/>
      <c r="H26" s="25"/>
      <c r="I26" s="26"/>
    </row>
    <row r="27" s="9" customFormat="1" customHeight="1" spans="1:9">
      <c r="A27" s="27" t="s">
        <v>384</v>
      </c>
      <c r="B27" s="28"/>
      <c r="C27" s="28"/>
      <c r="D27" s="29"/>
      <c r="E27" s="29"/>
      <c r="F27" s="29"/>
      <c r="G27" s="30">
        <f>SUM(G7:G26)</f>
        <v>0</v>
      </c>
      <c r="H27" s="30">
        <f>SUM(H7:H26)</f>
        <v>0</v>
      </c>
      <c r="I27" s="31"/>
    </row>
    <row r="28" s="10" customFormat="1" customHeight="1" spans="1:9">
      <c r="A28" s="32"/>
      <c r="D28" s="33"/>
      <c r="E28" s="33"/>
      <c r="F28" s="33"/>
      <c r="G28" s="33"/>
      <c r="H28" s="33"/>
      <c r="I28" s="34"/>
    </row>
    <row r="29" s="10" customFormat="1" customHeight="1" spans="1:9">
      <c r="A29" s="35" t="str">
        <f>表头信息!D8&amp;表头信息!E8</f>
        <v>产权持有单位填表人：谭勃</v>
      </c>
      <c r="B29" s="35"/>
      <c r="C29" s="35"/>
      <c r="D29" s="36"/>
      <c r="E29" s="36"/>
      <c r="F29" s="36"/>
      <c r="G29" s="37" t="str">
        <f>表头信息!D20&amp;表头信息!E23</f>
        <v>评估人员：柳青、殷涛</v>
      </c>
      <c r="H29" s="37"/>
      <c r="I29" s="37"/>
    </row>
    <row r="30" s="10" customFormat="1" customHeight="1" spans="1:8">
      <c r="A30" s="38" t="str">
        <f>表头信息!D11&amp;表头信息!E11</f>
        <v>填表日期：2022年11月2日</v>
      </c>
      <c r="B30" s="36"/>
      <c r="C30" s="36"/>
      <c r="D30" s="36"/>
      <c r="G30" s="39"/>
      <c r="H30" s="39"/>
    </row>
  </sheetData>
  <protectedRanges>
    <protectedRange sqref="A7:I26" name="区域1"/>
  </protectedRanges>
  <mergeCells count="16">
    <mergeCell ref="A1:I1"/>
    <mergeCell ref="A2:I2"/>
    <mergeCell ref="A4:D4"/>
    <mergeCell ref="A27:D27"/>
    <mergeCell ref="D28:H28"/>
    <mergeCell ref="A29:C29"/>
    <mergeCell ref="G29:I29"/>
    <mergeCell ref="A5:A6"/>
    <mergeCell ref="B5:B6"/>
    <mergeCell ref="C5:C6"/>
    <mergeCell ref="D5:D6"/>
    <mergeCell ref="E5:E6"/>
    <mergeCell ref="F5:F6"/>
    <mergeCell ref="G5:G6"/>
    <mergeCell ref="H5:H6"/>
    <mergeCell ref="I5:I6"/>
  </mergeCells>
  <hyperlinks>
    <hyperlink ref="A1:I1" location="'6-非流动负债汇总'!B18" display="=&quot;递延收益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92264" name="Check Box 72" r:id="rId4">
              <controlPr defaultSize="0">
                <anchor moveWithCells="1">
                  <from>
                    <xdr:col>9</xdr:col>
                    <xdr:colOff>88900</xdr:colOff>
                    <xdr:row>0</xdr:row>
                    <xdr:rowOff>50800</xdr:rowOff>
                  </from>
                  <to>
                    <xdr:col>11</xdr:col>
                    <xdr:colOff>190500</xdr:colOff>
                    <xdr:row>1</xdr:row>
                    <xdr:rowOff>114300</xdr:rowOff>
                  </to>
                </anchor>
              </controlPr>
            </control>
          </mc:Choice>
        </mc:AlternateContent>
      </controls>
    </mc:Choice>
  </mc:AlternateContent>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0"/>
  <sheetViews>
    <sheetView view="pageBreakPreview" zoomScale="85" zoomScaleNormal="100" workbookViewId="0">
      <pane xSplit="1" ySplit="6" topLeftCell="B7" activePane="bottomRight" state="frozen"/>
      <selection/>
      <selection pane="topRight"/>
      <selection pane="bottomLeft"/>
      <selection pane="bottomRight" activeCell="F7" sqref="F7"/>
    </sheetView>
  </sheetViews>
  <sheetFormatPr defaultColWidth="8.66666666666667" defaultRowHeight="15.75" customHeight="1" outlineLevelCol="7"/>
  <cols>
    <col min="1" max="1" width="7" style="11" customWidth="1"/>
    <col min="2" max="2" width="25.3333333333333" style="11" customWidth="1"/>
    <col min="3" max="3" width="19.3333333333333" style="11" customWidth="1"/>
    <col min="4" max="4" width="11.5833333333333" style="11" customWidth="1"/>
    <col min="5" max="6" width="20.8333333333333" style="11" customWidth="1"/>
    <col min="7" max="7" width="13.5833333333333" style="11" customWidth="1"/>
    <col min="8" max="32" width="9" style="11"/>
    <col min="33" max="16384" width="8.66666666666667" style="11"/>
  </cols>
  <sheetData>
    <row r="1" s="7" customFormat="1" ht="30" customHeight="1" spans="1:8">
      <c r="A1" s="12" t="str">
        <f>"递延所得税负债评估"&amp;表头信息!E35</f>
        <v>递延所得税负债评估明细表</v>
      </c>
      <c r="B1" s="40"/>
      <c r="C1" s="40"/>
      <c r="D1" s="40"/>
      <c r="E1" s="40"/>
      <c r="F1" s="40"/>
      <c r="G1" s="40"/>
      <c r="H1" s="11"/>
    </row>
    <row r="2" customHeight="1" spans="1:7">
      <c r="A2" s="13" t="str">
        <f>表头信息!D5&amp;表头信息!E5</f>
        <v>评估基准日：2022年10月31日</v>
      </c>
      <c r="B2" s="13"/>
      <c r="C2" s="13"/>
      <c r="D2" s="13"/>
      <c r="E2" s="13"/>
      <c r="F2" s="13"/>
      <c r="G2" s="13"/>
    </row>
    <row r="3" customHeight="1" spans="1:7">
      <c r="A3" s="13"/>
      <c r="B3" s="13"/>
      <c r="C3" s="13"/>
      <c r="D3" s="13"/>
      <c r="E3" s="13"/>
      <c r="F3" s="13"/>
      <c r="G3" s="15" t="s">
        <v>1072</v>
      </c>
    </row>
    <row r="4" customHeight="1" spans="1:7">
      <c r="A4" s="16" t="str">
        <f>表头信息!D2&amp;表头信息!E2</f>
        <v>产权持有单位：西安曲江楼观旅游农业开发有限公司</v>
      </c>
      <c r="B4" s="17"/>
      <c r="C4" s="17"/>
      <c r="D4" s="17"/>
      <c r="E4" s="18"/>
      <c r="F4" s="18"/>
      <c r="G4" s="19" t="s">
        <v>3</v>
      </c>
    </row>
    <row r="5" s="8" customFormat="1" customHeight="1" spans="1:7">
      <c r="A5" s="20" t="s">
        <v>5</v>
      </c>
      <c r="B5" s="20" t="s">
        <v>961</v>
      </c>
      <c r="C5" s="20" t="s">
        <v>1073</v>
      </c>
      <c r="D5" s="20" t="s">
        <v>389</v>
      </c>
      <c r="E5" s="20" t="s">
        <v>238</v>
      </c>
      <c r="F5" s="20" t="s">
        <v>239</v>
      </c>
      <c r="G5" s="20" t="s">
        <v>8</v>
      </c>
    </row>
    <row r="6" s="8" customFormat="1" customHeight="1" spans="1:7">
      <c r="A6" s="21"/>
      <c r="B6" s="21"/>
      <c r="C6" s="21"/>
      <c r="D6" s="21"/>
      <c r="E6" s="21"/>
      <c r="F6" s="21"/>
      <c r="G6" s="21"/>
    </row>
    <row r="7" s="9" customFormat="1" customHeight="1" spans="1:7">
      <c r="A7" s="22">
        <v>1</v>
      </c>
      <c r="B7" s="23"/>
      <c r="C7" s="23"/>
      <c r="D7" s="24"/>
      <c r="E7" s="25"/>
      <c r="F7" s="25"/>
      <c r="G7" s="26"/>
    </row>
    <row r="8" s="9" customFormat="1" customHeight="1" spans="1:7">
      <c r="A8" s="22">
        <v>2</v>
      </c>
      <c r="B8" s="23"/>
      <c r="C8" s="23"/>
      <c r="D8" s="24"/>
      <c r="E8" s="25"/>
      <c r="F8" s="25"/>
      <c r="G8" s="26"/>
    </row>
    <row r="9" s="9" customFormat="1" customHeight="1" spans="1:7">
      <c r="A9" s="22">
        <v>3</v>
      </c>
      <c r="B9" s="23"/>
      <c r="C9" s="23"/>
      <c r="D9" s="24"/>
      <c r="E9" s="25"/>
      <c r="F9" s="25"/>
      <c r="G9" s="26"/>
    </row>
    <row r="10" s="9" customFormat="1" customHeight="1" spans="1:7">
      <c r="A10" s="22">
        <v>4</v>
      </c>
      <c r="B10" s="23"/>
      <c r="C10" s="23"/>
      <c r="D10" s="24"/>
      <c r="E10" s="25"/>
      <c r="F10" s="25"/>
      <c r="G10" s="26"/>
    </row>
    <row r="11" s="9" customFormat="1" customHeight="1" spans="1:7">
      <c r="A11" s="22">
        <v>5</v>
      </c>
      <c r="B11" s="23"/>
      <c r="C11" s="23"/>
      <c r="D11" s="24"/>
      <c r="E11" s="25"/>
      <c r="F11" s="25"/>
      <c r="G11" s="26"/>
    </row>
    <row r="12" s="9" customFormat="1" customHeight="1" spans="1:7">
      <c r="A12" s="22">
        <v>6</v>
      </c>
      <c r="B12" s="23"/>
      <c r="C12" s="23"/>
      <c r="D12" s="24"/>
      <c r="E12" s="25"/>
      <c r="F12" s="25"/>
      <c r="G12" s="26"/>
    </row>
    <row r="13" s="9" customFormat="1" customHeight="1" spans="1:7">
      <c r="A13" s="22">
        <v>7</v>
      </c>
      <c r="B13" s="23"/>
      <c r="C13" s="23"/>
      <c r="D13" s="24"/>
      <c r="E13" s="25"/>
      <c r="F13" s="25"/>
      <c r="G13" s="26"/>
    </row>
    <row r="14" s="9" customFormat="1" customHeight="1" spans="1:7">
      <c r="A14" s="22">
        <v>8</v>
      </c>
      <c r="B14" s="23"/>
      <c r="C14" s="23"/>
      <c r="D14" s="24"/>
      <c r="E14" s="25"/>
      <c r="F14" s="25"/>
      <c r="G14" s="26"/>
    </row>
    <row r="15" s="9" customFormat="1" customHeight="1" spans="1:7">
      <c r="A15" s="22">
        <v>9</v>
      </c>
      <c r="B15" s="23"/>
      <c r="C15" s="23"/>
      <c r="D15" s="24"/>
      <c r="E15" s="25"/>
      <c r="F15" s="25"/>
      <c r="G15" s="26"/>
    </row>
    <row r="16" s="9" customFormat="1" customHeight="1" spans="1:7">
      <c r="A16" s="22">
        <v>10</v>
      </c>
      <c r="B16" s="23"/>
      <c r="C16" s="23"/>
      <c r="D16" s="24"/>
      <c r="E16" s="25"/>
      <c r="F16" s="25"/>
      <c r="G16" s="26"/>
    </row>
    <row r="17" s="9" customFormat="1" customHeight="1" spans="1:7">
      <c r="A17" s="22">
        <v>11</v>
      </c>
      <c r="B17" s="23"/>
      <c r="C17" s="23"/>
      <c r="D17" s="24"/>
      <c r="E17" s="25"/>
      <c r="F17" s="25"/>
      <c r="G17" s="26"/>
    </row>
    <row r="18" s="9" customFormat="1" customHeight="1" spans="1:7">
      <c r="A18" s="22">
        <v>12</v>
      </c>
      <c r="B18" s="23"/>
      <c r="C18" s="23"/>
      <c r="D18" s="24"/>
      <c r="E18" s="25"/>
      <c r="F18" s="25"/>
      <c r="G18" s="26"/>
    </row>
    <row r="19" s="9" customFormat="1" customHeight="1" spans="1:7">
      <c r="A19" s="22">
        <v>13</v>
      </c>
      <c r="B19" s="23"/>
      <c r="C19" s="23"/>
      <c r="D19" s="24"/>
      <c r="E19" s="25"/>
      <c r="F19" s="25"/>
      <c r="G19" s="26"/>
    </row>
    <row r="20" s="9" customFormat="1" customHeight="1" spans="1:7">
      <c r="A20" s="22">
        <v>14</v>
      </c>
      <c r="B20" s="23"/>
      <c r="C20" s="23"/>
      <c r="D20" s="24"/>
      <c r="E20" s="25"/>
      <c r="F20" s="25"/>
      <c r="G20" s="26"/>
    </row>
    <row r="21" s="9" customFormat="1" customHeight="1" spans="1:7">
      <c r="A21" s="22">
        <v>15</v>
      </c>
      <c r="B21" s="23"/>
      <c r="C21" s="23"/>
      <c r="D21" s="24"/>
      <c r="E21" s="25"/>
      <c r="F21" s="25"/>
      <c r="G21" s="26"/>
    </row>
    <row r="22" s="9" customFormat="1" customHeight="1" spans="1:7">
      <c r="A22" s="22">
        <v>16</v>
      </c>
      <c r="B22" s="23"/>
      <c r="C22" s="23"/>
      <c r="D22" s="24"/>
      <c r="E22" s="25"/>
      <c r="F22" s="25"/>
      <c r="G22" s="26"/>
    </row>
    <row r="23" s="9" customFormat="1" customHeight="1" spans="1:7">
      <c r="A23" s="22">
        <v>17</v>
      </c>
      <c r="B23" s="23"/>
      <c r="C23" s="23"/>
      <c r="D23" s="24"/>
      <c r="E23" s="25"/>
      <c r="F23" s="25"/>
      <c r="G23" s="26"/>
    </row>
    <row r="24" s="9" customFormat="1" customHeight="1" spans="1:7">
      <c r="A24" s="22">
        <v>18</v>
      </c>
      <c r="B24" s="23"/>
      <c r="C24" s="23"/>
      <c r="D24" s="24"/>
      <c r="E24" s="25"/>
      <c r="F24" s="25"/>
      <c r="G24" s="26"/>
    </row>
    <row r="25" s="9" customFormat="1" customHeight="1" spans="1:7">
      <c r="A25" s="22">
        <v>19</v>
      </c>
      <c r="B25" s="23"/>
      <c r="C25" s="23"/>
      <c r="D25" s="24"/>
      <c r="E25" s="25"/>
      <c r="F25" s="25"/>
      <c r="G25" s="26"/>
    </row>
    <row r="26" s="9" customFormat="1" customHeight="1" spans="1:7">
      <c r="A26" s="22">
        <v>20</v>
      </c>
      <c r="B26" s="23"/>
      <c r="C26" s="23"/>
      <c r="D26" s="24"/>
      <c r="E26" s="25"/>
      <c r="F26" s="25"/>
      <c r="G26" s="26"/>
    </row>
    <row r="27" s="9" customFormat="1" customHeight="1" spans="1:7">
      <c r="A27" s="27" t="s">
        <v>384</v>
      </c>
      <c r="B27" s="28"/>
      <c r="C27" s="28"/>
      <c r="D27" s="29"/>
      <c r="E27" s="30">
        <f>SUM(E7:E26)</f>
        <v>0</v>
      </c>
      <c r="F27" s="30">
        <f>SUM(F7:F26)</f>
        <v>0</v>
      </c>
      <c r="G27" s="31"/>
    </row>
    <row r="28" s="10" customFormat="1" customHeight="1" spans="1:8">
      <c r="A28" s="32"/>
      <c r="E28" s="33"/>
      <c r="F28" s="33"/>
      <c r="G28" s="33"/>
      <c r="H28" s="34"/>
    </row>
    <row r="29" s="10" customFormat="1" customHeight="1" spans="1:7">
      <c r="A29" s="35" t="str">
        <f>表头信息!D8&amp;表头信息!E8</f>
        <v>产权持有单位填表人：谭勃</v>
      </c>
      <c r="B29" s="35"/>
      <c r="C29" s="35"/>
      <c r="D29" s="36"/>
      <c r="E29" s="37" t="str">
        <f>表头信息!D20&amp;表头信息!E23</f>
        <v>评估人员：柳青、殷涛</v>
      </c>
      <c r="F29" s="37"/>
      <c r="G29" s="37"/>
    </row>
    <row r="30" s="10" customFormat="1" customHeight="1" spans="1:7">
      <c r="A30" s="38" t="str">
        <f>表头信息!D11&amp;表头信息!E11</f>
        <v>填表日期：2022年11月2日</v>
      </c>
      <c r="B30" s="36"/>
      <c r="C30" s="36"/>
      <c r="D30" s="36"/>
      <c r="E30" s="36"/>
      <c r="F30" s="39"/>
      <c r="G30" s="39"/>
    </row>
  </sheetData>
  <protectedRanges>
    <protectedRange sqref="A7:G26" name="区域1"/>
  </protectedRanges>
  <mergeCells count="14">
    <mergeCell ref="A1:G1"/>
    <mergeCell ref="A2:G2"/>
    <mergeCell ref="A4:D4"/>
    <mergeCell ref="A27:D27"/>
    <mergeCell ref="E28:G28"/>
    <mergeCell ref="A29:B29"/>
    <mergeCell ref="E29:G29"/>
    <mergeCell ref="A5:A6"/>
    <mergeCell ref="B5:B6"/>
    <mergeCell ref="C5:C6"/>
    <mergeCell ref="D5:D6"/>
    <mergeCell ref="E5:E6"/>
    <mergeCell ref="F5:F6"/>
    <mergeCell ref="G5:G6"/>
  </mergeCells>
  <hyperlinks>
    <hyperlink ref="A1:G1" location="'6-非流动负债汇总'!B12" display="=&quot;递延所得税负债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93288" name="Check Box 1096" r:id="rId4">
              <controlPr defaultSize="0">
                <anchor moveWithCells="1">
                  <from>
                    <xdr:col>7</xdr:col>
                    <xdr:colOff>76200</xdr:colOff>
                    <xdr:row>0</xdr:row>
                    <xdr:rowOff>56515</xdr:rowOff>
                  </from>
                  <to>
                    <xdr:col>8</xdr:col>
                    <xdr:colOff>647700</xdr:colOff>
                    <xdr:row>1</xdr:row>
                    <xdr:rowOff>120015</xdr:rowOff>
                  </to>
                </anchor>
              </controlPr>
            </control>
          </mc:Choice>
        </mc:AlternateContent>
      </controls>
    </mc:Choice>
  </mc:AlternateContent>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0"/>
  <sheetViews>
    <sheetView view="pageBreakPreview" zoomScale="85" zoomScaleNormal="100" workbookViewId="0">
      <pane xSplit="1" ySplit="6" topLeftCell="B7" activePane="bottomRight" state="frozen"/>
      <selection/>
      <selection pane="topRight"/>
      <selection pane="bottomLeft"/>
      <selection pane="bottomRight" activeCell="F7" sqref="F7"/>
    </sheetView>
  </sheetViews>
  <sheetFormatPr defaultColWidth="8.66666666666667" defaultRowHeight="15.75" customHeight="1" outlineLevelCol="6"/>
  <cols>
    <col min="1" max="1" width="6.08333333333333" style="11" customWidth="1"/>
    <col min="2" max="2" width="38.25" style="11" customWidth="1"/>
    <col min="3" max="6" width="18.25" style="11" customWidth="1"/>
    <col min="7" max="7" width="13.25" style="11" customWidth="1"/>
    <col min="8" max="32" width="9" style="11"/>
    <col min="33" max="16384" width="8.66666666666667" style="11"/>
  </cols>
  <sheetData>
    <row r="1" s="7" customFormat="1" ht="30" customHeight="1" spans="1:7">
      <c r="A1" s="12" t="str">
        <f>"其他非流动负债评估"&amp;表头信息!E35</f>
        <v>其他非流动负债评估明细表</v>
      </c>
      <c r="B1" s="12"/>
      <c r="C1" s="12"/>
      <c r="D1" s="12"/>
      <c r="E1" s="12"/>
      <c r="F1" s="12"/>
      <c r="G1" s="12"/>
    </row>
    <row r="2" customHeight="1" spans="1:7">
      <c r="A2" s="13" t="str">
        <f>表头信息!D5&amp;表头信息!E5</f>
        <v>评估基准日：2022年10月31日</v>
      </c>
      <c r="B2" s="13"/>
      <c r="C2" s="13"/>
      <c r="D2" s="13"/>
      <c r="E2" s="13"/>
      <c r="F2" s="13"/>
      <c r="G2" s="14"/>
    </row>
    <row r="3" customHeight="1" spans="1:7">
      <c r="A3" s="13"/>
      <c r="B3" s="13"/>
      <c r="C3" s="13"/>
      <c r="D3" s="13"/>
      <c r="E3" s="13"/>
      <c r="F3" s="13"/>
      <c r="G3" s="15" t="s">
        <v>1074</v>
      </c>
    </row>
    <row r="4" customHeight="1" spans="1:7">
      <c r="A4" s="16" t="str">
        <f>表头信息!D2&amp;表头信息!E2</f>
        <v>产权持有单位：西安曲江楼观旅游农业开发有限公司</v>
      </c>
      <c r="B4" s="17"/>
      <c r="C4" s="17"/>
      <c r="D4" s="17"/>
      <c r="E4" s="18"/>
      <c r="F4" s="18"/>
      <c r="G4" s="19" t="s">
        <v>3</v>
      </c>
    </row>
    <row r="5" s="8" customFormat="1" customHeight="1" spans="1:7">
      <c r="A5" s="20" t="s">
        <v>5</v>
      </c>
      <c r="B5" s="20" t="s">
        <v>376</v>
      </c>
      <c r="C5" s="20" t="s">
        <v>389</v>
      </c>
      <c r="D5" s="20" t="s">
        <v>511</v>
      </c>
      <c r="E5" s="20" t="s">
        <v>238</v>
      </c>
      <c r="F5" s="20" t="s">
        <v>239</v>
      </c>
      <c r="G5" s="20" t="s">
        <v>8</v>
      </c>
    </row>
    <row r="6" s="8" customFormat="1" customHeight="1" spans="1:7">
      <c r="A6" s="21"/>
      <c r="B6" s="21"/>
      <c r="C6" s="21"/>
      <c r="D6" s="21"/>
      <c r="E6" s="21"/>
      <c r="F6" s="21"/>
      <c r="G6" s="21"/>
    </row>
    <row r="7" s="9" customFormat="1" customHeight="1" spans="1:7">
      <c r="A7" s="22">
        <v>1</v>
      </c>
      <c r="B7" s="23"/>
      <c r="C7" s="24"/>
      <c r="D7" s="22"/>
      <c r="E7" s="25"/>
      <c r="F7" s="25"/>
      <c r="G7" s="26"/>
    </row>
    <row r="8" s="9" customFormat="1" customHeight="1" spans="1:7">
      <c r="A8" s="22">
        <v>2</v>
      </c>
      <c r="B8" s="23"/>
      <c r="C8" s="24"/>
      <c r="D8" s="22"/>
      <c r="E8" s="25"/>
      <c r="F8" s="25"/>
      <c r="G8" s="26"/>
    </row>
    <row r="9" s="9" customFormat="1" customHeight="1" spans="1:7">
      <c r="A9" s="22">
        <v>3</v>
      </c>
      <c r="B9" s="23"/>
      <c r="C9" s="24"/>
      <c r="D9" s="22"/>
      <c r="E9" s="25"/>
      <c r="F9" s="25"/>
      <c r="G9" s="26"/>
    </row>
    <row r="10" s="9" customFormat="1" customHeight="1" spans="1:7">
      <c r="A10" s="22">
        <v>4</v>
      </c>
      <c r="B10" s="23"/>
      <c r="C10" s="24"/>
      <c r="D10" s="22"/>
      <c r="E10" s="25"/>
      <c r="F10" s="25"/>
      <c r="G10" s="26"/>
    </row>
    <row r="11" s="9" customFormat="1" customHeight="1" spans="1:7">
      <c r="A11" s="22">
        <v>5</v>
      </c>
      <c r="B11" s="23"/>
      <c r="C11" s="24"/>
      <c r="D11" s="22"/>
      <c r="E11" s="25"/>
      <c r="F11" s="25"/>
      <c r="G11" s="26"/>
    </row>
    <row r="12" s="9" customFormat="1" customHeight="1" spans="1:7">
      <c r="A12" s="22">
        <v>6</v>
      </c>
      <c r="B12" s="23"/>
      <c r="C12" s="24"/>
      <c r="D12" s="22"/>
      <c r="E12" s="25"/>
      <c r="F12" s="25"/>
      <c r="G12" s="26"/>
    </row>
    <row r="13" s="9" customFormat="1" customHeight="1" spans="1:7">
      <c r="A13" s="22">
        <v>7</v>
      </c>
      <c r="B13" s="23"/>
      <c r="C13" s="24"/>
      <c r="D13" s="22"/>
      <c r="E13" s="25"/>
      <c r="F13" s="25"/>
      <c r="G13" s="26"/>
    </row>
    <row r="14" s="9" customFormat="1" customHeight="1" spans="1:7">
      <c r="A14" s="22">
        <v>8</v>
      </c>
      <c r="B14" s="23"/>
      <c r="C14" s="24"/>
      <c r="D14" s="22"/>
      <c r="E14" s="25"/>
      <c r="F14" s="25"/>
      <c r="G14" s="26"/>
    </row>
    <row r="15" s="9" customFormat="1" customHeight="1" spans="1:7">
      <c r="A15" s="22">
        <v>9</v>
      </c>
      <c r="B15" s="23"/>
      <c r="C15" s="24"/>
      <c r="D15" s="22"/>
      <c r="E15" s="25"/>
      <c r="F15" s="25"/>
      <c r="G15" s="26"/>
    </row>
    <row r="16" s="9" customFormat="1" customHeight="1" spans="1:7">
      <c r="A16" s="22">
        <v>10</v>
      </c>
      <c r="B16" s="23"/>
      <c r="C16" s="24"/>
      <c r="D16" s="22"/>
      <c r="E16" s="25"/>
      <c r="F16" s="25"/>
      <c r="G16" s="26"/>
    </row>
    <row r="17" s="9" customFormat="1" customHeight="1" spans="1:7">
      <c r="A17" s="22">
        <v>11</v>
      </c>
      <c r="B17" s="23"/>
      <c r="C17" s="24"/>
      <c r="D17" s="22"/>
      <c r="E17" s="25"/>
      <c r="F17" s="25"/>
      <c r="G17" s="26"/>
    </row>
    <row r="18" s="9" customFormat="1" customHeight="1" spans="1:7">
      <c r="A18" s="22">
        <v>12</v>
      </c>
      <c r="B18" s="23"/>
      <c r="C18" s="24"/>
      <c r="D18" s="22"/>
      <c r="E18" s="25"/>
      <c r="F18" s="25"/>
      <c r="G18" s="26"/>
    </row>
    <row r="19" s="9" customFormat="1" customHeight="1" spans="1:7">
      <c r="A19" s="22">
        <v>13</v>
      </c>
      <c r="B19" s="23"/>
      <c r="C19" s="24"/>
      <c r="D19" s="22"/>
      <c r="E19" s="25"/>
      <c r="F19" s="25"/>
      <c r="G19" s="26"/>
    </row>
    <row r="20" s="9" customFormat="1" customHeight="1" spans="1:7">
      <c r="A20" s="22">
        <v>14</v>
      </c>
      <c r="B20" s="23"/>
      <c r="C20" s="24"/>
      <c r="D20" s="22"/>
      <c r="E20" s="25"/>
      <c r="F20" s="25"/>
      <c r="G20" s="26"/>
    </row>
    <row r="21" s="9" customFormat="1" customHeight="1" spans="1:7">
      <c r="A21" s="22">
        <v>15</v>
      </c>
      <c r="B21" s="23"/>
      <c r="C21" s="24"/>
      <c r="D21" s="22"/>
      <c r="E21" s="25"/>
      <c r="F21" s="25"/>
      <c r="G21" s="26"/>
    </row>
    <row r="22" s="9" customFormat="1" customHeight="1" spans="1:7">
      <c r="A22" s="22">
        <v>16</v>
      </c>
      <c r="B22" s="23"/>
      <c r="C22" s="24"/>
      <c r="D22" s="22"/>
      <c r="E22" s="25"/>
      <c r="F22" s="25"/>
      <c r="G22" s="26"/>
    </row>
    <row r="23" s="9" customFormat="1" customHeight="1" spans="1:7">
      <c r="A23" s="22">
        <v>17</v>
      </c>
      <c r="B23" s="23"/>
      <c r="C23" s="24"/>
      <c r="D23" s="22"/>
      <c r="E23" s="25"/>
      <c r="F23" s="25"/>
      <c r="G23" s="26"/>
    </row>
    <row r="24" s="9" customFormat="1" customHeight="1" spans="1:7">
      <c r="A24" s="22">
        <v>18</v>
      </c>
      <c r="B24" s="23"/>
      <c r="C24" s="24"/>
      <c r="D24" s="22"/>
      <c r="E24" s="25"/>
      <c r="F24" s="25"/>
      <c r="G24" s="26"/>
    </row>
    <row r="25" s="9" customFormat="1" customHeight="1" spans="1:7">
      <c r="A25" s="22">
        <v>19</v>
      </c>
      <c r="B25" s="23"/>
      <c r="C25" s="24"/>
      <c r="D25" s="22"/>
      <c r="E25" s="25"/>
      <c r="F25" s="25"/>
      <c r="G25" s="26"/>
    </row>
    <row r="26" s="9" customFormat="1" customHeight="1" spans="1:7">
      <c r="A26" s="22">
        <v>20</v>
      </c>
      <c r="B26" s="23"/>
      <c r="C26" s="24"/>
      <c r="D26" s="22"/>
      <c r="E26" s="25"/>
      <c r="F26" s="25"/>
      <c r="G26" s="26"/>
    </row>
    <row r="27" s="9" customFormat="1" customHeight="1" spans="1:7">
      <c r="A27" s="27" t="s">
        <v>384</v>
      </c>
      <c r="B27" s="28"/>
      <c r="C27" s="28"/>
      <c r="D27" s="29"/>
      <c r="E27" s="30">
        <f>SUM(E7:E26)</f>
        <v>0</v>
      </c>
      <c r="F27" s="30">
        <f>SUM(F7:F26)</f>
        <v>0</v>
      </c>
      <c r="G27" s="31"/>
    </row>
    <row r="28" s="10" customFormat="1" customHeight="1" spans="1:7">
      <c r="A28" s="32"/>
      <c r="D28" s="33"/>
      <c r="E28" s="33"/>
      <c r="F28" s="33"/>
      <c r="G28" s="34"/>
    </row>
    <row r="29" s="10" customFormat="1" customHeight="1" spans="1:7">
      <c r="A29" s="35" t="str">
        <f>表头信息!D8&amp;表头信息!E8</f>
        <v>产权持有单位填表人：谭勃</v>
      </c>
      <c r="B29" s="35"/>
      <c r="C29" s="35"/>
      <c r="D29" s="36"/>
      <c r="E29" s="37" t="str">
        <f>表头信息!D20&amp;表头信息!E23</f>
        <v>评估人员：柳青、殷涛</v>
      </c>
      <c r="F29" s="37"/>
      <c r="G29" s="37"/>
    </row>
    <row r="30" s="10" customFormat="1" customHeight="1" spans="1:6">
      <c r="A30" s="38" t="str">
        <f>表头信息!D11&amp;表头信息!E11</f>
        <v>填表日期：2022年11月2日</v>
      </c>
      <c r="B30" s="36"/>
      <c r="C30" s="36"/>
      <c r="D30" s="36"/>
      <c r="E30" s="39"/>
      <c r="F30" s="39"/>
    </row>
  </sheetData>
  <protectedRanges>
    <protectedRange sqref="A7:G26" name="区域1"/>
  </protectedRanges>
  <mergeCells count="14">
    <mergeCell ref="A1:G1"/>
    <mergeCell ref="A2:G2"/>
    <mergeCell ref="A4:D4"/>
    <mergeCell ref="A27:D27"/>
    <mergeCell ref="D28:F28"/>
    <mergeCell ref="A29:C29"/>
    <mergeCell ref="E29:G29"/>
    <mergeCell ref="A5:A6"/>
    <mergeCell ref="B5:B6"/>
    <mergeCell ref="C5:C6"/>
    <mergeCell ref="D5:D6"/>
    <mergeCell ref="E5:E6"/>
    <mergeCell ref="F5:F6"/>
    <mergeCell ref="G5:G6"/>
  </mergeCells>
  <hyperlinks>
    <hyperlink ref="A1:G1" location="'6-非流动负债汇总'!B13" display="=&quot;其他非流动负债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7089" name="Check Box 186497" r:id="rId4">
              <controlPr defaultSize="0">
                <anchor moveWithCells="1">
                  <from>
                    <xdr:col>7</xdr:col>
                    <xdr:colOff>69850</xdr:colOff>
                    <xdr:row>0</xdr:row>
                    <xdr:rowOff>76200</xdr:rowOff>
                  </from>
                  <to>
                    <xdr:col>9</xdr:col>
                    <xdr:colOff>381000</xdr:colOff>
                    <xdr:row>2</xdr:row>
                    <xdr:rowOff>0</xdr:rowOff>
                  </to>
                </anchor>
              </controlPr>
            </control>
          </mc:Choice>
        </mc:AlternateContent>
      </controls>
    </mc:Choice>
  </mc:AlternateContent>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Normal="100" workbookViewId="0">
      <pane xSplit="1" ySplit="6" topLeftCell="C7" activePane="bottomRight" state="frozen"/>
      <selection/>
      <selection pane="topRight"/>
      <selection pane="bottomLeft"/>
      <selection pane="bottomRight" activeCell="L3" sqref="L3"/>
    </sheetView>
  </sheetViews>
  <sheetFormatPr defaultColWidth="9" defaultRowHeight="15.75" customHeight="1"/>
  <cols>
    <col min="1" max="1" width="5.33333333333333" customWidth="1"/>
    <col min="2" max="2" width="19.3333333333333" customWidth="1"/>
    <col min="3" max="3" width="8.75" customWidth="1"/>
    <col min="4" max="4" width="13.5" customWidth="1"/>
    <col min="5" max="5" width="15.0833333333333" customWidth="1"/>
    <col min="6" max="9" width="13.5" customWidth="1"/>
    <col min="10" max="10" width="14.5833333333333" customWidth="1"/>
  </cols>
  <sheetData>
    <row r="1" ht="30" customHeight="1"/>
  </sheetData>
  <protectedRanges>
    <protectedRange sqref="J7:J26 A7:G26"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02442" name="Option Button 10" r:id="rId3">
              <controlPr defaultSize="0">
                <anchor moveWithCells="1">
                  <from>
                    <xdr:col>10</xdr:col>
                    <xdr:colOff>127000</xdr:colOff>
                    <xdr:row>0</xdr:row>
                    <xdr:rowOff>120650</xdr:rowOff>
                  </from>
                  <to>
                    <xdr:col>11</xdr:col>
                    <xdr:colOff>203200</xdr:colOff>
                    <xdr:row>0</xdr:row>
                    <xdr:rowOff>355600</xdr:rowOff>
                  </to>
                </anchor>
              </controlPr>
            </control>
          </mc:Choice>
        </mc:AlternateContent>
      </controls>
    </mc:Choice>
  </mc:AlternateContent>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Normal="100" workbookViewId="0">
      <pane xSplit="1" ySplit="6" topLeftCell="B7" activePane="bottomRight" state="frozen"/>
      <selection/>
      <selection pane="topRight"/>
      <selection pane="bottomLeft"/>
      <selection pane="bottomRight" activeCell="L3" sqref="L3"/>
    </sheetView>
  </sheetViews>
  <sheetFormatPr defaultColWidth="9" defaultRowHeight="15.75" customHeight="1"/>
  <cols>
    <col min="1" max="1" width="4.75" customWidth="1"/>
    <col min="2" max="2" width="21.5833333333333" customWidth="1"/>
    <col min="3" max="3" width="14" customWidth="1"/>
    <col min="4" max="4" width="6.75" customWidth="1"/>
    <col min="5" max="5" width="13" customWidth="1"/>
    <col min="6" max="6" width="13.5" customWidth="1"/>
    <col min="7" max="10" width="11.75" customWidth="1"/>
    <col min="11" max="11" width="10.75" customWidth="1"/>
  </cols>
  <sheetData>
    <row r="1" ht="30" customHeight="1"/>
  </sheetData>
  <protectedRanges>
    <protectedRange sqref="K7:K26 A7:G26" name="区域1"/>
    <protectedRange sqref="H7:H26" name="区域1_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03465" name="Option Button 9" r:id="rId3">
              <controlPr defaultSize="0">
                <anchor moveWithCells="1">
                  <from>
                    <xdr:col>11</xdr:col>
                    <xdr:colOff>127000</xdr:colOff>
                    <xdr:row>0</xdr:row>
                    <xdr:rowOff>69850</xdr:rowOff>
                  </from>
                  <to>
                    <xdr:col>12</xdr:col>
                    <xdr:colOff>273050</xdr:colOff>
                    <xdr:row>0</xdr:row>
                    <xdr:rowOff>355600</xdr:rowOff>
                  </to>
                </anchor>
              </controlPr>
            </control>
          </mc:Choice>
        </mc:AlternateContent>
      </controls>
    </mc:Choice>
  </mc:AlternateContent>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Normal="100" workbookViewId="0">
      <pane xSplit="1" ySplit="6" topLeftCell="B7" activePane="bottomRight" state="frozen"/>
      <selection/>
      <selection pane="topRight"/>
      <selection pane="bottomLeft"/>
      <selection pane="bottomRight" activeCell="B13" sqref="B13:L17"/>
    </sheetView>
  </sheetViews>
  <sheetFormatPr defaultColWidth="9" defaultRowHeight="15.75" customHeight="1"/>
  <cols>
    <col min="1" max="1" width="5.33333333333333" customWidth="1"/>
    <col min="2" max="2" width="15.75" customWidth="1"/>
    <col min="3" max="3" width="17.5" customWidth="1"/>
    <col min="4" max="4" width="10.8333333333333" customWidth="1"/>
    <col min="5" max="5" width="6.5" customWidth="1"/>
    <col min="6" max="6" width="11.25" customWidth="1"/>
    <col min="7" max="7" width="7.83333333333333" customWidth="1"/>
    <col min="8" max="9" width="12.25" customWidth="1"/>
    <col min="10" max="10" width="8.83333333333333" customWidth="1"/>
    <col min="11" max="11" width="8.33333333333333" customWidth="1"/>
    <col min="12" max="12" width="13.3333333333333" customWidth="1"/>
  </cols>
  <sheetData>
    <row r="1" ht="30" customHeight="1"/>
  </sheetData>
  <protectedRanges>
    <protectedRange sqref="L7:L26 A7:H26" name="区域1"/>
    <protectedRange sqref="I7:I26" name="区域1_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04489" name="Option Button 9" r:id="rId3">
              <controlPr defaultSize="0">
                <anchor moveWithCells="1">
                  <from>
                    <xdr:col>12</xdr:col>
                    <xdr:colOff>95250</xdr:colOff>
                    <xdr:row>0</xdr:row>
                    <xdr:rowOff>95250</xdr:rowOff>
                  </from>
                  <to>
                    <xdr:col>13</xdr:col>
                    <xdr:colOff>342900</xdr:colOff>
                    <xdr:row>0</xdr:row>
                    <xdr:rowOff>355600</xdr:rowOff>
                  </to>
                </anchor>
              </controlPr>
            </control>
          </mc:Choice>
        </mc:AlternateContent>
      </controls>
    </mc:Choice>
  </mc:AlternateContent>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Normal="100" workbookViewId="0">
      <pane xSplit="1" ySplit="6" topLeftCell="B7" activePane="bottomRight" state="frozen"/>
      <selection/>
      <selection pane="topRight"/>
      <selection pane="bottomLeft"/>
      <selection pane="bottomRight" activeCell="N3" sqref="N3"/>
    </sheetView>
  </sheetViews>
  <sheetFormatPr defaultColWidth="9" defaultRowHeight="15.75" customHeight="1"/>
  <cols>
    <col min="1" max="1" width="5.83333333333333" customWidth="1"/>
    <col min="2" max="2" width="19.25" customWidth="1"/>
    <col min="3" max="7" width="10" customWidth="1"/>
    <col min="8" max="8" width="10.5" customWidth="1"/>
    <col min="9" max="9" width="7.83333333333333" customWidth="1"/>
    <col min="10" max="10" width="10.5" customWidth="1"/>
    <col min="11" max="11" width="9" customWidth="1"/>
    <col min="12" max="12" width="6.83333333333333" customWidth="1"/>
    <col min="13" max="13" width="11.3333333333333" customWidth="1"/>
    <col min="14" max="14" width="11.25" customWidth="1"/>
  </cols>
  <sheetData>
    <row r="1" ht="30" customHeight="1"/>
  </sheetData>
  <protectedRanges>
    <protectedRange sqref="M7:M26 A7:J26"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06537" name="Option Button 1033" r:id="rId3">
              <controlPr defaultSize="0">
                <anchor moveWithCells="1">
                  <from>
                    <xdr:col>13</xdr:col>
                    <xdr:colOff>101600</xdr:colOff>
                    <xdr:row>0</xdr:row>
                    <xdr:rowOff>89535</xdr:rowOff>
                  </from>
                  <to>
                    <xdr:col>14</xdr:col>
                    <xdr:colOff>0</xdr:colOff>
                    <xdr:row>0</xdr:row>
                    <xdr:rowOff>375285</xdr:rowOff>
                  </to>
                </anchor>
              </controlPr>
            </control>
          </mc:Choice>
        </mc:AlternateContent>
      </controls>
    </mc:Choice>
  </mc:AlternateContent>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Normal="100" workbookViewId="0">
      <pane xSplit="1" ySplit="6" topLeftCell="B7" activePane="bottomRight" state="frozen"/>
      <selection/>
      <selection pane="topRight"/>
      <selection pane="bottomLeft"/>
      <selection pane="bottomRight" activeCell="N6" sqref="N6"/>
    </sheetView>
  </sheetViews>
  <sheetFormatPr defaultColWidth="9" defaultRowHeight="15.75" customHeight="1"/>
  <cols>
    <col min="1" max="1" width="5.5" customWidth="1"/>
    <col min="2" max="2" width="19.75" customWidth="1"/>
    <col min="3" max="5" width="9.83333333333333" customWidth="1"/>
    <col min="7" max="11" width="10.0833333333333" customWidth="1"/>
    <col min="12" max="12" width="16.75" customWidth="1"/>
  </cols>
  <sheetData>
    <row r="1" ht="30" customHeight="1"/>
  </sheetData>
  <protectedRanges>
    <protectedRange sqref="L7:L26 A7:I26"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07564" name="Option Button 1036" r:id="rId3">
              <controlPr defaultSize="0">
                <anchor moveWithCells="1">
                  <from>
                    <xdr:col>12</xdr:col>
                    <xdr:colOff>101600</xdr:colOff>
                    <xdr:row>0</xdr:row>
                    <xdr:rowOff>69850</xdr:rowOff>
                  </from>
                  <to>
                    <xdr:col>14</xdr:col>
                    <xdr:colOff>0</xdr:colOff>
                    <xdr:row>1</xdr:row>
                    <xdr:rowOff>95250</xdr:rowOff>
                  </to>
                </anchor>
              </controlPr>
            </control>
          </mc:Choice>
        </mc:AlternateContent>
      </controls>
    </mc:Choice>
  </mc:AlternateContent>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85" zoomScaleNormal="100" workbookViewId="0">
      <pane xSplit="1" ySplit="6" topLeftCell="B7" activePane="bottomRight" state="frozen"/>
      <selection/>
      <selection pane="topRight"/>
      <selection pane="bottomLeft"/>
      <selection pane="bottomRight" activeCell="O5" sqref="O5"/>
    </sheetView>
  </sheetViews>
  <sheetFormatPr defaultColWidth="9" defaultRowHeight="15.75" customHeight="1"/>
  <cols>
    <col min="1" max="1" width="4.33333333333333" customWidth="1"/>
    <col min="2" max="2" width="13.8333333333333" customWidth="1"/>
    <col min="3" max="3" width="10.8333333333333" customWidth="1"/>
    <col min="4" max="6" width="8.33333333333333" customWidth="1"/>
    <col min="7" max="12" width="11.0833333333333" customWidth="1"/>
    <col min="13" max="13" width="10.3333333333333" customWidth="1"/>
  </cols>
  <sheetData>
    <row r="1" ht="30" customHeight="1"/>
  </sheetData>
  <protectedRanges>
    <protectedRange sqref="M7:M26 A7:J26"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08590" name="Option Button 1038" r:id="rId3">
              <controlPr defaultSize="0">
                <anchor moveWithCells="1">
                  <from>
                    <xdr:col>13</xdr:col>
                    <xdr:colOff>127000</xdr:colOff>
                    <xdr:row>0</xdr:row>
                    <xdr:rowOff>76200</xdr:rowOff>
                  </from>
                  <to>
                    <xdr:col>15</xdr:col>
                    <xdr:colOff>57150</xdr:colOff>
                    <xdr:row>1</xdr:row>
                    <xdr:rowOff>76835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1"/>
  <sheetViews>
    <sheetView view="pageBreakPreview" zoomScaleNormal="100" workbookViewId="0">
      <pane xSplit="1" ySplit="6" topLeftCell="B7" activePane="bottomRight" state="frozen"/>
      <selection/>
      <selection pane="topRight"/>
      <selection pane="bottomLeft"/>
      <selection pane="bottomRight" activeCell="A1" sqref="A1:M1"/>
    </sheetView>
  </sheetViews>
  <sheetFormatPr defaultColWidth="8.66666666666667" defaultRowHeight="15.75" customHeight="1"/>
  <cols>
    <col min="1" max="1" width="5.83333333333333" style="11" customWidth="1"/>
    <col min="2" max="2" width="19.25" style="11" customWidth="1"/>
    <col min="3" max="7" width="10" style="11" customWidth="1"/>
    <col min="8" max="8" width="10.5" style="11" customWidth="1"/>
    <col min="9" max="9" width="7.83333333333333" style="11" customWidth="1"/>
    <col min="10" max="10" width="10.5" style="11" customWidth="1"/>
    <col min="11" max="11" width="9" style="11" customWidth="1"/>
    <col min="12" max="12" width="6.83333333333333" style="11" customWidth="1"/>
    <col min="13" max="13" width="11.3333333333333" style="11" customWidth="1"/>
    <col min="14" max="32" width="9" style="11"/>
    <col min="33" max="16384" width="8.66666666666667" style="11"/>
  </cols>
  <sheetData>
    <row r="1" s="7" customFormat="1" ht="30" customHeight="1" spans="1:13">
      <c r="A1" s="12" t="str">
        <f>"交易性金融资产—股票投资评估"&amp;表头信息!E35</f>
        <v>交易性金融资产—股票投资评估明细表</v>
      </c>
      <c r="B1" s="12"/>
      <c r="C1" s="12"/>
      <c r="D1" s="12"/>
      <c r="E1" s="12"/>
      <c r="F1" s="12"/>
      <c r="G1" s="12"/>
      <c r="H1" s="12"/>
      <c r="I1" s="46"/>
      <c r="J1" s="46"/>
      <c r="K1" s="46"/>
      <c r="L1" s="46"/>
      <c r="M1" s="46"/>
    </row>
    <row r="2" customHeight="1" spans="1:13">
      <c r="A2" s="13" t="str">
        <f>表头信息!D5&amp;表头信息!E5</f>
        <v>评估基准日：2022年10月31日</v>
      </c>
      <c r="B2" s="13"/>
      <c r="C2" s="13"/>
      <c r="D2" s="13"/>
      <c r="E2" s="13"/>
      <c r="F2" s="13"/>
      <c r="G2" s="13"/>
      <c r="H2" s="13"/>
      <c r="I2" s="13"/>
      <c r="J2" s="13"/>
      <c r="K2" s="13"/>
      <c r="L2" s="13"/>
      <c r="M2" s="13"/>
    </row>
    <row r="3" customHeight="1" spans="1:13">
      <c r="A3" s="13"/>
      <c r="B3" s="13"/>
      <c r="C3" s="13"/>
      <c r="D3" s="13"/>
      <c r="E3" s="13"/>
      <c r="F3" s="13"/>
      <c r="G3" s="13"/>
      <c r="H3" s="13"/>
      <c r="I3" s="14"/>
      <c r="J3" s="14"/>
      <c r="K3" s="14"/>
      <c r="L3" s="15" t="s">
        <v>336</v>
      </c>
      <c r="M3" s="86"/>
    </row>
    <row r="4" customHeight="1" spans="1:13">
      <c r="A4" s="83" t="str">
        <f>表头信息!D2&amp;表头信息!E2</f>
        <v>产权持有单位：西安曲江楼观旅游农业开发有限公司</v>
      </c>
      <c r="B4" s="18"/>
      <c r="C4" s="18"/>
      <c r="D4" s="18"/>
      <c r="E4" s="18"/>
      <c r="F4" s="18"/>
      <c r="G4" s="18"/>
      <c r="H4" s="18"/>
      <c r="I4" s="18"/>
      <c r="J4" s="18"/>
      <c r="K4" s="18"/>
      <c r="L4" s="87" t="s">
        <v>3</v>
      </c>
      <c r="M4" s="88"/>
    </row>
    <row r="5" s="8" customFormat="1" customHeight="1" spans="1:16">
      <c r="A5" s="20" t="s">
        <v>5</v>
      </c>
      <c r="B5" s="20" t="s">
        <v>337</v>
      </c>
      <c r="C5" s="20" t="s">
        <v>338</v>
      </c>
      <c r="D5" s="20" t="s">
        <v>339</v>
      </c>
      <c r="E5" s="20" t="s">
        <v>340</v>
      </c>
      <c r="F5" s="20" t="s">
        <v>341</v>
      </c>
      <c r="G5" s="20" t="s">
        <v>342</v>
      </c>
      <c r="H5" s="20" t="s">
        <v>238</v>
      </c>
      <c r="I5" s="20" t="s">
        <v>343</v>
      </c>
      <c r="J5" s="20" t="s">
        <v>239</v>
      </c>
      <c r="K5" s="20" t="s">
        <v>240</v>
      </c>
      <c r="L5" s="20" t="s">
        <v>241</v>
      </c>
      <c r="M5" s="20" t="s">
        <v>8</v>
      </c>
      <c r="N5" s="89" t="s">
        <v>297</v>
      </c>
      <c r="O5" s="89" t="s">
        <v>344</v>
      </c>
      <c r="P5" s="89" t="s">
        <v>345</v>
      </c>
    </row>
    <row r="6" s="8" customFormat="1" customHeight="1" spans="1:16">
      <c r="A6" s="21"/>
      <c r="B6" s="21"/>
      <c r="C6" s="21"/>
      <c r="D6" s="41"/>
      <c r="E6" s="21"/>
      <c r="F6" s="21"/>
      <c r="G6" s="21"/>
      <c r="H6" s="21"/>
      <c r="I6" s="21"/>
      <c r="J6" s="21"/>
      <c r="K6" s="21"/>
      <c r="L6" s="21" t="s">
        <v>314</v>
      </c>
      <c r="M6" s="21"/>
      <c r="N6" s="89" t="s">
        <v>346</v>
      </c>
      <c r="O6" s="89" t="s">
        <v>347</v>
      </c>
      <c r="P6" s="89" t="s">
        <v>348</v>
      </c>
    </row>
    <row r="7" s="9" customFormat="1" customHeight="1" spans="1:13">
      <c r="A7" s="22">
        <v>1</v>
      </c>
      <c r="B7" s="23"/>
      <c r="C7" s="22"/>
      <c r="D7" s="22"/>
      <c r="E7" s="99"/>
      <c r="F7" s="25"/>
      <c r="G7" s="73"/>
      <c r="H7" s="25"/>
      <c r="I7" s="25"/>
      <c r="J7" s="25"/>
      <c r="K7" s="51">
        <f>J7-H7</f>
        <v>0</v>
      </c>
      <c r="L7" s="51">
        <f>IF(H7=0,0,K7/ABS(H7))*100</f>
        <v>0</v>
      </c>
      <c r="M7" s="26"/>
    </row>
    <row r="8" s="9" customFormat="1" customHeight="1" spans="1:13">
      <c r="A8" s="22">
        <v>2</v>
      </c>
      <c r="B8" s="23"/>
      <c r="C8" s="22"/>
      <c r="D8" s="22"/>
      <c r="E8" s="99"/>
      <c r="F8" s="25"/>
      <c r="G8" s="73"/>
      <c r="H8" s="25"/>
      <c r="I8" s="25"/>
      <c r="J8" s="25"/>
      <c r="K8" s="51"/>
      <c r="L8" s="51"/>
      <c r="M8" s="26"/>
    </row>
    <row r="9" s="9" customFormat="1" customHeight="1" spans="1:13">
      <c r="A9" s="22">
        <v>3</v>
      </c>
      <c r="B9" s="23"/>
      <c r="C9" s="22"/>
      <c r="D9" s="22"/>
      <c r="E9" s="99"/>
      <c r="F9" s="25"/>
      <c r="G9" s="73"/>
      <c r="H9" s="25"/>
      <c r="I9" s="25"/>
      <c r="J9" s="25"/>
      <c r="K9" s="51"/>
      <c r="L9" s="51"/>
      <c r="M9" s="26"/>
    </row>
    <row r="10" s="9" customFormat="1" customHeight="1" spans="1:13">
      <c r="A10" s="22">
        <v>4</v>
      </c>
      <c r="B10" s="23"/>
      <c r="C10" s="22"/>
      <c r="D10" s="22"/>
      <c r="E10" s="99"/>
      <c r="F10" s="25"/>
      <c r="G10" s="73"/>
      <c r="H10" s="25"/>
      <c r="I10" s="25"/>
      <c r="J10" s="25"/>
      <c r="K10" s="51"/>
      <c r="L10" s="51"/>
      <c r="M10" s="26"/>
    </row>
    <row r="11" s="9" customFormat="1" customHeight="1" spans="1:13">
      <c r="A11" s="22">
        <v>5</v>
      </c>
      <c r="B11" s="23"/>
      <c r="C11" s="22"/>
      <c r="D11" s="22"/>
      <c r="E11" s="99"/>
      <c r="F11" s="25"/>
      <c r="G11" s="73"/>
      <c r="H11" s="25"/>
      <c r="I11" s="25"/>
      <c r="J11" s="25"/>
      <c r="K11" s="51"/>
      <c r="L11" s="51"/>
      <c r="M11" s="26"/>
    </row>
    <row r="12" s="9" customFormat="1" customHeight="1" spans="1:13">
      <c r="A12" s="22">
        <v>6</v>
      </c>
      <c r="B12" s="23"/>
      <c r="C12" s="22"/>
      <c r="D12" s="22"/>
      <c r="E12" s="99"/>
      <c r="F12" s="25"/>
      <c r="G12" s="73"/>
      <c r="H12" s="25"/>
      <c r="I12" s="25"/>
      <c r="J12" s="25"/>
      <c r="K12" s="51"/>
      <c r="L12" s="51"/>
      <c r="M12" s="26"/>
    </row>
    <row r="13" s="9" customFormat="1" customHeight="1" spans="1:13">
      <c r="A13" s="22">
        <v>7</v>
      </c>
      <c r="B13" s="23"/>
      <c r="C13" s="22"/>
      <c r="D13" s="22"/>
      <c r="E13" s="99"/>
      <c r="F13" s="25"/>
      <c r="G13" s="73"/>
      <c r="H13" s="25"/>
      <c r="I13" s="25"/>
      <c r="J13" s="25"/>
      <c r="K13" s="51"/>
      <c r="L13" s="51"/>
      <c r="M13" s="26"/>
    </row>
    <row r="14" s="9" customFormat="1" customHeight="1" spans="1:13">
      <c r="A14" s="22">
        <v>8</v>
      </c>
      <c r="B14" s="23"/>
      <c r="C14" s="22"/>
      <c r="D14" s="22"/>
      <c r="E14" s="99"/>
      <c r="F14" s="25"/>
      <c r="G14" s="73"/>
      <c r="H14" s="25"/>
      <c r="I14" s="25"/>
      <c r="J14" s="25"/>
      <c r="K14" s="51"/>
      <c r="L14" s="51"/>
      <c r="M14" s="26"/>
    </row>
    <row r="15" s="9" customFormat="1" customHeight="1" spans="1:13">
      <c r="A15" s="22">
        <v>9</v>
      </c>
      <c r="B15" s="23"/>
      <c r="C15" s="22"/>
      <c r="D15" s="22"/>
      <c r="E15" s="99"/>
      <c r="F15" s="25"/>
      <c r="G15" s="73"/>
      <c r="H15" s="25"/>
      <c r="I15" s="25"/>
      <c r="J15" s="25"/>
      <c r="K15" s="51"/>
      <c r="L15" s="51"/>
      <c r="M15" s="26"/>
    </row>
    <row r="16" s="9" customFormat="1" customHeight="1" spans="1:13">
      <c r="A16" s="22">
        <v>10</v>
      </c>
      <c r="B16" s="23"/>
      <c r="C16" s="22"/>
      <c r="D16" s="22"/>
      <c r="E16" s="99"/>
      <c r="F16" s="25"/>
      <c r="G16" s="73"/>
      <c r="H16" s="25"/>
      <c r="I16" s="25"/>
      <c r="J16" s="25"/>
      <c r="K16" s="51"/>
      <c r="L16" s="51"/>
      <c r="M16" s="26"/>
    </row>
    <row r="17" s="9" customFormat="1" customHeight="1" spans="1:13">
      <c r="A17" s="22">
        <v>11</v>
      </c>
      <c r="B17" s="23"/>
      <c r="C17" s="22"/>
      <c r="D17" s="22"/>
      <c r="E17" s="99"/>
      <c r="F17" s="25"/>
      <c r="G17" s="73"/>
      <c r="H17" s="25"/>
      <c r="I17" s="25"/>
      <c r="J17" s="25"/>
      <c r="K17" s="51"/>
      <c r="L17" s="51"/>
      <c r="M17" s="26"/>
    </row>
    <row r="18" s="9" customFormat="1" customHeight="1" spans="1:13">
      <c r="A18" s="22">
        <v>12</v>
      </c>
      <c r="B18" s="23"/>
      <c r="C18" s="22"/>
      <c r="D18" s="22"/>
      <c r="E18" s="99"/>
      <c r="F18" s="25"/>
      <c r="G18" s="73"/>
      <c r="H18" s="25"/>
      <c r="I18" s="25"/>
      <c r="J18" s="25"/>
      <c r="K18" s="51"/>
      <c r="L18" s="51"/>
      <c r="M18" s="26"/>
    </row>
    <row r="19" s="9" customFormat="1" customHeight="1" spans="1:13">
      <c r="A19" s="22">
        <v>13</v>
      </c>
      <c r="B19" s="23"/>
      <c r="C19" s="22"/>
      <c r="D19" s="22"/>
      <c r="E19" s="99"/>
      <c r="F19" s="25"/>
      <c r="G19" s="73"/>
      <c r="H19" s="25"/>
      <c r="I19" s="25"/>
      <c r="J19" s="25"/>
      <c r="K19" s="51"/>
      <c r="L19" s="51"/>
      <c r="M19" s="26"/>
    </row>
    <row r="20" s="9" customFormat="1" customHeight="1" spans="1:13">
      <c r="A20" s="22">
        <v>14</v>
      </c>
      <c r="B20" s="23"/>
      <c r="C20" s="22"/>
      <c r="D20" s="22"/>
      <c r="E20" s="99"/>
      <c r="F20" s="25"/>
      <c r="G20" s="73"/>
      <c r="H20" s="25"/>
      <c r="I20" s="25"/>
      <c r="J20" s="25"/>
      <c r="K20" s="51"/>
      <c r="L20" s="51"/>
      <c r="M20" s="26"/>
    </row>
    <row r="21" s="9" customFormat="1" customHeight="1" spans="1:13">
      <c r="A21" s="22">
        <v>15</v>
      </c>
      <c r="B21" s="23"/>
      <c r="C21" s="22"/>
      <c r="D21" s="22"/>
      <c r="E21" s="99"/>
      <c r="F21" s="25"/>
      <c r="G21" s="73"/>
      <c r="H21" s="25"/>
      <c r="I21" s="25"/>
      <c r="J21" s="25"/>
      <c r="K21" s="51"/>
      <c r="L21" s="51"/>
      <c r="M21" s="26"/>
    </row>
    <row r="22" s="9" customFormat="1" customHeight="1" spans="1:13">
      <c r="A22" s="22">
        <v>16</v>
      </c>
      <c r="B22" s="23"/>
      <c r="C22" s="22"/>
      <c r="D22" s="22"/>
      <c r="E22" s="99"/>
      <c r="F22" s="25"/>
      <c r="G22" s="73"/>
      <c r="H22" s="25"/>
      <c r="I22" s="25"/>
      <c r="J22" s="25"/>
      <c r="K22" s="51"/>
      <c r="L22" s="51"/>
      <c r="M22" s="26"/>
    </row>
    <row r="23" s="9" customFormat="1" customHeight="1" spans="1:13">
      <c r="A23" s="22">
        <v>17</v>
      </c>
      <c r="B23" s="23"/>
      <c r="C23" s="22"/>
      <c r="D23" s="22"/>
      <c r="E23" s="99"/>
      <c r="F23" s="25"/>
      <c r="G23" s="73"/>
      <c r="H23" s="25"/>
      <c r="I23" s="25"/>
      <c r="J23" s="25"/>
      <c r="K23" s="51"/>
      <c r="L23" s="51"/>
      <c r="M23" s="26"/>
    </row>
    <row r="24" s="9" customFormat="1" customHeight="1" spans="1:13">
      <c r="A24" s="22">
        <v>18</v>
      </c>
      <c r="B24" s="23"/>
      <c r="C24" s="22"/>
      <c r="D24" s="22"/>
      <c r="E24" s="99"/>
      <c r="F24" s="25"/>
      <c r="G24" s="73"/>
      <c r="H24" s="25"/>
      <c r="I24" s="25"/>
      <c r="J24" s="25"/>
      <c r="K24" s="51"/>
      <c r="L24" s="51"/>
      <c r="M24" s="26"/>
    </row>
    <row r="25" s="9" customFormat="1" customHeight="1" spans="1:13">
      <c r="A25" s="22">
        <v>19</v>
      </c>
      <c r="B25" s="23"/>
      <c r="C25" s="22"/>
      <c r="D25" s="22"/>
      <c r="E25" s="99"/>
      <c r="F25" s="25"/>
      <c r="G25" s="73"/>
      <c r="H25" s="25"/>
      <c r="I25" s="25"/>
      <c r="J25" s="25"/>
      <c r="K25" s="51"/>
      <c r="L25" s="51"/>
      <c r="M25" s="26"/>
    </row>
    <row r="26" s="9" customFormat="1" customHeight="1" spans="1:13">
      <c r="A26" s="22">
        <v>20</v>
      </c>
      <c r="B26" s="23"/>
      <c r="C26" s="22"/>
      <c r="D26" s="22"/>
      <c r="E26" s="99"/>
      <c r="F26" s="25"/>
      <c r="G26" s="73"/>
      <c r="H26" s="25"/>
      <c r="I26" s="25"/>
      <c r="J26" s="25"/>
      <c r="K26" s="51"/>
      <c r="L26" s="51"/>
      <c r="M26" s="26"/>
    </row>
    <row r="27" s="9" customFormat="1" customHeight="1" spans="1:13">
      <c r="A27" s="27" t="s">
        <v>349</v>
      </c>
      <c r="B27" s="28"/>
      <c r="C27" s="28"/>
      <c r="D27" s="28"/>
      <c r="E27" s="28"/>
      <c r="F27" s="29"/>
      <c r="G27" s="101">
        <f>SUM(G7:G26)</f>
        <v>0</v>
      </c>
      <c r="H27" s="102">
        <f>SUM(H7:H26)</f>
        <v>0</v>
      </c>
      <c r="I27" s="101">
        <f>SUM(I7:I26)</f>
        <v>0</v>
      </c>
      <c r="J27" s="102">
        <f>SUM(J7:J26)</f>
        <v>0</v>
      </c>
      <c r="K27" s="103">
        <f>IF(SUM(K7:K26)-(J27-H27)&lt;0.001,SUM(K7:K26),"false")</f>
        <v>0</v>
      </c>
      <c r="L27" s="51">
        <f>IF(H27=0,0,K27/ABS(H27))*100</f>
        <v>0</v>
      </c>
      <c r="M27" s="31"/>
    </row>
    <row r="28" s="10" customFormat="1" customHeight="1" spans="1:12">
      <c r="A28" s="32"/>
      <c r="E28" s="33"/>
      <c r="F28" s="33"/>
      <c r="G28" s="33"/>
      <c r="H28" s="34"/>
      <c r="I28" s="34"/>
      <c r="J28" s="34"/>
      <c r="K28" s="34"/>
      <c r="L28" s="34"/>
    </row>
    <row r="29" s="10" customFormat="1" customHeight="1" spans="1:13">
      <c r="A29" s="35" t="str">
        <f>表头信息!D8&amp;表头信息!E8</f>
        <v>产权持有单位填表人：谭勃</v>
      </c>
      <c r="B29" s="35"/>
      <c r="C29" s="35"/>
      <c r="D29" s="35"/>
      <c r="E29" s="35"/>
      <c r="F29" s="35"/>
      <c r="G29" s="39"/>
      <c r="J29" s="70" t="str">
        <f>表头信息!D20&amp;表头信息!E23</f>
        <v>评估人员：柳青、殷涛</v>
      </c>
      <c r="K29" s="98"/>
      <c r="L29" s="98"/>
      <c r="M29" s="98"/>
    </row>
    <row r="30" s="10" customFormat="1" customHeight="1" spans="1:11">
      <c r="A30" s="38" t="str">
        <f>表头信息!D11&amp;表头信息!E11</f>
        <v>填表日期：2022年11月2日</v>
      </c>
      <c r="B30" s="36"/>
      <c r="C30" s="36"/>
      <c r="D30" s="36"/>
      <c r="E30" s="36"/>
      <c r="F30" s="39"/>
      <c r="G30" s="39"/>
      <c r="I30" s="39"/>
      <c r="J30" s="39"/>
      <c r="K30" s="39"/>
    </row>
    <row r="31" customHeight="1" spans="5:7">
      <c r="E31" s="71"/>
      <c r="F31" s="71"/>
      <c r="G31" s="71"/>
    </row>
  </sheetData>
  <protectedRanges>
    <protectedRange sqref="M7:M26 A7:J26" name="区域1"/>
  </protectedRanges>
  <mergeCells count="21">
    <mergeCell ref="A1:M1"/>
    <mergeCell ref="A2:M2"/>
    <mergeCell ref="L3:M3"/>
    <mergeCell ref="L4:M4"/>
    <mergeCell ref="A27:F27"/>
    <mergeCell ref="E28:G28"/>
    <mergeCell ref="A29:F29"/>
    <mergeCell ref="J29:M29"/>
    <mergeCell ref="A5:A6"/>
    <mergeCell ref="B5:B6"/>
    <mergeCell ref="C5:C6"/>
    <mergeCell ref="D5:D6"/>
    <mergeCell ref="E5:E6"/>
    <mergeCell ref="F5:F6"/>
    <mergeCell ref="G5:G6"/>
    <mergeCell ref="H5:H6"/>
    <mergeCell ref="I5:I6"/>
    <mergeCell ref="J5:J6"/>
    <mergeCell ref="K5:K6"/>
    <mergeCell ref="L5:L6"/>
    <mergeCell ref="M5:M6"/>
  </mergeCells>
  <conditionalFormatting sqref="N5:P6">
    <cfRule type="expression" dxfId="0" priority="1" stopIfTrue="1">
      <formula>$O$8=""</formula>
    </cfRule>
  </conditionalFormatting>
  <hyperlinks>
    <hyperlink ref="A1:M1" location="'3-2交易性金融资产汇总 '!A1" display="=&quot;交易性金融资产—股票投资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236669" name="Check Box 125" r:id="rId3">
              <controlPr defaultSize="0">
                <anchor moveWithCells="1">
                  <from>
                    <xdr:col>13</xdr:col>
                    <xdr:colOff>215900</xdr:colOff>
                    <xdr:row>0</xdr:row>
                    <xdr:rowOff>76200</xdr:rowOff>
                  </from>
                  <to>
                    <xdr:col>14</xdr:col>
                    <xdr:colOff>647700</xdr:colOff>
                    <xdr:row>1</xdr:row>
                    <xdr:rowOff>6350</xdr:rowOff>
                  </to>
                </anchor>
              </controlPr>
            </control>
          </mc:Choice>
        </mc:AlternateContent>
      </controls>
    </mc:Choice>
  </mc:AlternateContent>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85" zoomScaleNormal="100" workbookViewId="0">
      <pane xSplit="1" ySplit="6" topLeftCell="B7" activePane="bottomRight" state="frozen"/>
      <selection/>
      <selection pane="topRight"/>
      <selection pane="bottomLeft"/>
      <selection pane="bottomRight" activeCell="O8" sqref="O8"/>
    </sheetView>
  </sheetViews>
  <sheetFormatPr defaultColWidth="9" defaultRowHeight="15.75" customHeight="1"/>
  <cols>
    <col min="1" max="1" width="4.33333333333333" customWidth="1"/>
    <col min="2" max="2" width="13.8333333333333" customWidth="1"/>
    <col min="3" max="3" width="10.8333333333333" customWidth="1"/>
    <col min="4" max="6" width="8.33333333333333" customWidth="1"/>
    <col min="7" max="12" width="11.0833333333333" customWidth="1"/>
    <col min="13" max="13" width="10.3333333333333" customWidth="1"/>
  </cols>
  <sheetData>
    <row r="1" ht="30" customHeight="1"/>
  </sheetData>
  <protectedRanges>
    <protectedRange sqref="M7:M26 A7:J26"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09614" name="Option Button 1038" r:id="rId3">
              <controlPr defaultSize="0">
                <anchor moveWithCells="1">
                  <from>
                    <xdr:col>13</xdr:col>
                    <xdr:colOff>76200</xdr:colOff>
                    <xdr:row>0</xdr:row>
                    <xdr:rowOff>69850</xdr:rowOff>
                  </from>
                  <to>
                    <xdr:col>15</xdr:col>
                    <xdr:colOff>5715</xdr:colOff>
                    <xdr:row>1</xdr:row>
                    <xdr:rowOff>50800</xdr:rowOff>
                  </to>
                </anchor>
              </controlPr>
            </control>
          </mc:Choice>
        </mc:AlternateContent>
      </controls>
    </mc:Choice>
  </mc:AlternateContent>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Normal="100" workbookViewId="0">
      <pane xSplit="1" ySplit="6" topLeftCell="B7" activePane="bottomRight" state="frozen"/>
      <selection/>
      <selection pane="topRight"/>
      <selection pane="bottomLeft"/>
      <selection pane="bottomRight" activeCell="N11" sqref="N10:N11"/>
    </sheetView>
  </sheetViews>
  <sheetFormatPr defaultColWidth="9" defaultRowHeight="15.75" customHeight="1"/>
  <cols>
    <col min="1" max="1" width="5.25" customWidth="1"/>
    <col min="2" max="2" width="18" customWidth="1"/>
    <col min="3" max="3" width="12" customWidth="1"/>
    <col min="4" max="4" width="9.5" customWidth="1"/>
    <col min="5" max="5" width="9.08333333333333" customWidth="1"/>
    <col min="6" max="6" width="6.5" customWidth="1"/>
    <col min="7" max="7" width="9.08333333333333" customWidth="1"/>
    <col min="8" max="9" width="13.75" customWidth="1"/>
    <col min="10" max="10" width="7.75" customWidth="1"/>
    <col min="11" max="11" width="6.83333333333333" customWidth="1"/>
    <col min="12" max="12" width="14.75" customWidth="1"/>
  </cols>
  <sheetData>
    <row r="1" ht="30" customHeight="1"/>
  </sheetData>
  <protectedRanges>
    <protectedRange sqref="H26:I26 L7:L24 A7:I24"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10635" name="Option Button 11" r:id="rId3">
              <controlPr defaultSize="0">
                <anchor moveWithCells="1">
                  <from>
                    <xdr:col>12</xdr:col>
                    <xdr:colOff>101600</xdr:colOff>
                    <xdr:row>0</xdr:row>
                    <xdr:rowOff>69850</xdr:rowOff>
                  </from>
                  <to>
                    <xdr:col>13</xdr:col>
                    <xdr:colOff>590550</xdr:colOff>
                    <xdr:row>0</xdr:row>
                    <xdr:rowOff>361950</xdr:rowOff>
                  </to>
                </anchor>
              </controlPr>
            </control>
          </mc:Choice>
        </mc:AlternateContent>
      </controls>
    </mc:Choice>
  </mc:AlternateContent>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Normal="100" workbookViewId="0">
      <pane xSplit="1" ySplit="6" topLeftCell="B7" activePane="bottomRight" state="frozen"/>
      <selection/>
      <selection pane="topRight"/>
      <selection pane="bottomLeft"/>
      <selection pane="bottomRight" activeCell="T6" sqref="T6"/>
    </sheetView>
  </sheetViews>
  <sheetFormatPr defaultColWidth="9" defaultRowHeight="15.75" customHeight="1"/>
  <cols>
    <col min="1" max="1" width="5.25" customWidth="1"/>
    <col min="2" max="2" width="20.75" customWidth="1"/>
    <col min="3" max="4" width="10.5" customWidth="1"/>
    <col min="5" max="5" width="6" customWidth="1"/>
    <col min="6" max="6" width="7.5" customWidth="1"/>
    <col min="7" max="7" width="8.25" customWidth="1"/>
    <col min="8" max="8" width="11.5" customWidth="1"/>
    <col min="9" max="9" width="12.75" customWidth="1"/>
    <col min="10" max="15" width="12.75" hidden="1" customWidth="1" outlineLevel="1"/>
    <col min="16" max="16" width="12.75" customWidth="1" collapsed="1"/>
    <col min="17" max="17" width="9" customWidth="1"/>
    <col min="18" max="18" width="8" customWidth="1"/>
    <col min="19" max="19" width="8.08333333333333" customWidth="1"/>
    <col min="26" max="26" width="10" customWidth="1"/>
    <col min="27" max="27" width="8.33333333333333" customWidth="1"/>
  </cols>
  <sheetData>
    <row r="1" ht="30" customHeight="1"/>
  </sheetData>
  <protectedRanges>
    <protectedRange sqref="S7:S24 I26:P26 A7:P24"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11660" name="Option Button 12" r:id="rId3">
              <controlPr defaultSize="0">
                <anchor moveWithCells="1">
                  <from>
                    <xdr:col>19</xdr:col>
                    <xdr:colOff>101600</xdr:colOff>
                    <xdr:row>0</xdr:row>
                    <xdr:rowOff>76200</xdr:rowOff>
                  </from>
                  <to>
                    <xdr:col>20</xdr:col>
                    <xdr:colOff>641350</xdr:colOff>
                    <xdr:row>1</xdr:row>
                    <xdr:rowOff>63500</xdr:rowOff>
                  </to>
                </anchor>
              </controlPr>
            </control>
          </mc:Choice>
        </mc:AlternateContent>
      </controls>
    </mc:Choice>
  </mc:AlternateContent>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Normal="100" workbookViewId="0">
      <pane xSplit="1" ySplit="6" topLeftCell="B7" activePane="bottomRight" state="frozen"/>
      <selection/>
      <selection pane="topRight"/>
      <selection pane="bottomLeft"/>
      <selection pane="bottomRight" activeCell="L8" sqref="L8"/>
    </sheetView>
  </sheetViews>
  <sheetFormatPr defaultColWidth="9" defaultRowHeight="15.75" customHeight="1"/>
  <cols>
    <col min="1" max="1" width="5.25" customWidth="1"/>
    <col min="2" max="2" width="18" customWidth="1"/>
    <col min="3" max="3" width="12" customWidth="1"/>
    <col min="4" max="4" width="9.5" customWidth="1"/>
    <col min="5" max="5" width="9.08333333333333" customWidth="1"/>
    <col min="6" max="6" width="6.5" customWidth="1"/>
    <col min="7" max="7" width="9.08333333333333" customWidth="1"/>
    <col min="8" max="9" width="13.75" customWidth="1"/>
    <col min="10" max="10" width="7.75" customWidth="1"/>
    <col min="11" max="11" width="6.83333333333333" customWidth="1"/>
    <col min="12" max="12" width="14.75" customWidth="1"/>
  </cols>
  <sheetData>
    <row r="1" ht="30" customHeight="1"/>
  </sheetData>
  <protectedRanges>
    <protectedRange sqref="H26:I26 L7:L24 A7:I24"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12683" name="Option Button 11" r:id="rId3">
              <controlPr defaultSize="0">
                <anchor moveWithCells="1">
                  <from>
                    <xdr:col>12</xdr:col>
                    <xdr:colOff>101600</xdr:colOff>
                    <xdr:row>0</xdr:row>
                    <xdr:rowOff>89535</xdr:rowOff>
                  </from>
                  <to>
                    <xdr:col>13</xdr:col>
                    <xdr:colOff>412750</xdr:colOff>
                    <xdr:row>1</xdr:row>
                    <xdr:rowOff>57150</xdr:rowOff>
                  </to>
                </anchor>
              </controlPr>
            </control>
          </mc:Choice>
        </mc:AlternateContent>
      </controls>
    </mc:Choice>
  </mc:AlternateContent>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85" zoomScaleNormal="100" workbookViewId="0">
      <pane xSplit="1" ySplit="6" topLeftCell="B7" activePane="bottomRight" state="frozen"/>
      <selection/>
      <selection pane="topRight"/>
      <selection pane="bottomLeft"/>
      <selection pane="bottomRight" activeCell="U6" sqref="U6"/>
    </sheetView>
  </sheetViews>
  <sheetFormatPr defaultColWidth="9" defaultRowHeight="15.75" customHeight="1"/>
  <cols>
    <col min="1" max="1" width="6.33333333333333" customWidth="1"/>
    <col min="2" max="2" width="21.75" customWidth="1"/>
    <col min="3" max="3" width="10.3333333333333" customWidth="1"/>
    <col min="4" max="4" width="9.25" customWidth="1"/>
    <col min="5" max="5" width="5.75" customWidth="1"/>
    <col min="6" max="6" width="7" customWidth="1"/>
    <col min="7" max="12" width="12.75" hidden="1" customWidth="1" outlineLevel="1"/>
    <col min="13" max="13" width="7.33333333333333" customWidth="1" collapsed="1"/>
    <col min="14" max="14" width="11" customWidth="1"/>
    <col min="15" max="16" width="12.0833333333333" customWidth="1"/>
    <col min="17" max="17" width="10.5" customWidth="1"/>
    <col min="18" max="18" width="9.08333333333333" customWidth="1"/>
    <col min="19" max="19" width="8" customWidth="1"/>
  </cols>
  <sheetData>
    <row r="1" ht="30" customHeight="1"/>
  </sheetData>
  <protectedRanges>
    <protectedRange sqref="O26:P26 S7:S24 A7:F24 M7:O24" name="区域1"/>
    <protectedRange sqref="P7:P24" name="区域1_1"/>
    <protectedRange sqref="G26:L26 G7:L24" name="区域1_2"/>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13708" name="Option Button 12" r:id="rId3">
              <controlPr defaultSize="0">
                <anchor moveWithCells="1">
                  <from>
                    <xdr:col>19</xdr:col>
                    <xdr:colOff>139700</xdr:colOff>
                    <xdr:row>0</xdr:row>
                    <xdr:rowOff>56515</xdr:rowOff>
                  </from>
                  <to>
                    <xdr:col>21</xdr:col>
                    <xdr:colOff>165735</xdr:colOff>
                    <xdr:row>1</xdr:row>
                    <xdr:rowOff>146050</xdr:rowOff>
                  </to>
                </anchor>
              </controlPr>
            </control>
          </mc:Choice>
        </mc:AlternateContent>
      </controls>
    </mc:Choice>
  </mc:AlternateContent>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85" zoomScaleNormal="100" workbookViewId="0">
      <pane xSplit="1" ySplit="6" topLeftCell="B7" activePane="bottomRight" state="frozen"/>
      <selection/>
      <selection pane="topRight"/>
      <selection pane="bottomLeft"/>
      <selection pane="bottomRight" activeCell="L6" sqref="L5:L6"/>
    </sheetView>
  </sheetViews>
  <sheetFormatPr defaultColWidth="9" defaultRowHeight="15.75" customHeight="1"/>
  <cols>
    <col min="1" max="1" width="5" customWidth="1"/>
    <col min="2" max="2" width="20.3333333333333" customWidth="1"/>
    <col min="3" max="4" width="9.58333333333333" customWidth="1"/>
    <col min="5" max="5" width="12.8333333333333" customWidth="1"/>
    <col min="6" max="6" width="9.58333333333333" customWidth="1"/>
    <col min="7" max="10" width="12.3333333333333" customWidth="1"/>
    <col min="11" max="11" width="14.5833333333333" customWidth="1"/>
  </cols>
  <sheetData>
    <row r="1" ht="30" customHeight="1"/>
  </sheetData>
  <protectedRanges>
    <protectedRange sqref="K7:K26 A7:H26"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15755" name="Option Button 11" r:id="rId3">
              <controlPr defaultSize="0">
                <anchor moveWithCells="1">
                  <from>
                    <xdr:col>11</xdr:col>
                    <xdr:colOff>127000</xdr:colOff>
                    <xdr:row>0</xdr:row>
                    <xdr:rowOff>120650</xdr:rowOff>
                  </from>
                  <to>
                    <xdr:col>13</xdr:col>
                    <xdr:colOff>44450</xdr:colOff>
                    <xdr:row>2</xdr:row>
                    <xdr:rowOff>19050</xdr:rowOff>
                  </to>
                </anchor>
              </controlPr>
            </control>
          </mc:Choice>
        </mc:AlternateContent>
      </controls>
    </mc:Choice>
  </mc:AlternateContent>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85" zoomScaleNormal="100" workbookViewId="0">
      <pane xSplit="1" ySplit="6" topLeftCell="B7" activePane="bottomRight" state="frozen"/>
      <selection/>
      <selection pane="topRight"/>
      <selection pane="bottomLeft"/>
      <selection pane="bottomRight" activeCell="M5" sqref="M5"/>
    </sheetView>
  </sheetViews>
  <sheetFormatPr defaultColWidth="9" defaultRowHeight="15.75" customHeight="1"/>
  <cols>
    <col min="1" max="1" width="5.5" customWidth="1"/>
    <col min="2" max="2" width="16.3333333333333" customWidth="1"/>
    <col min="3" max="3" width="12.25" customWidth="1"/>
    <col min="4" max="4" width="13.5" customWidth="1"/>
    <col min="5" max="5" width="6.5" customWidth="1"/>
    <col min="6" max="6" width="10" customWidth="1"/>
    <col min="7" max="8" width="13.25" customWidth="1"/>
    <col min="9" max="9" width="9.75" customWidth="1"/>
    <col min="10" max="10" width="9.83333333333333" customWidth="1"/>
    <col min="11" max="11" width="15.75" customWidth="1"/>
  </cols>
  <sheetData>
    <row r="1" ht="30" customHeight="1"/>
  </sheetData>
  <protectedRanges>
    <protectedRange sqref="K7:K26 A7:D26 G7:H26"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16780" name="Option Button 12" r:id="rId3">
              <controlPr defaultSize="0">
                <anchor moveWithCells="1">
                  <from>
                    <xdr:col>11</xdr:col>
                    <xdr:colOff>88900</xdr:colOff>
                    <xdr:row>0</xdr:row>
                    <xdr:rowOff>151765</xdr:rowOff>
                  </from>
                  <to>
                    <xdr:col>13</xdr:col>
                    <xdr:colOff>76200</xdr:colOff>
                    <xdr:row>2</xdr:row>
                    <xdr:rowOff>6350</xdr:rowOff>
                  </to>
                </anchor>
              </controlPr>
            </control>
          </mc:Choice>
        </mc:AlternateContent>
      </controls>
    </mc:Choice>
  </mc:AlternateContent>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85" zoomScaleNormal="100" workbookViewId="0">
      <pane xSplit="1" ySplit="6" topLeftCell="B7" activePane="bottomRight" state="frozen"/>
      <selection/>
      <selection pane="topRight"/>
      <selection pane="bottomLeft"/>
      <selection pane="bottomRight" activeCell="T6" sqref="T6"/>
    </sheetView>
  </sheetViews>
  <sheetFormatPr defaultColWidth="9" defaultRowHeight="15.75" customHeight="1"/>
  <cols>
    <col min="1" max="1" width="5.25" customWidth="1"/>
    <col min="2" max="2" width="20.8333333333333" customWidth="1"/>
    <col min="3" max="4" width="10.3333333333333" customWidth="1"/>
    <col min="5" max="5" width="6" customWidth="1"/>
    <col min="6" max="6" width="9.25" customWidth="1"/>
    <col min="7" max="12" width="12.75" hidden="1" customWidth="1" outlineLevel="1"/>
    <col min="13" max="13" width="7.58333333333333" customWidth="1" collapsed="1"/>
    <col min="14" max="14" width="11.5" customWidth="1"/>
    <col min="15" max="16" width="11.8333333333333" customWidth="1"/>
    <col min="17" max="17" width="9.5" customWidth="1"/>
    <col min="18" max="19" width="8" customWidth="1"/>
  </cols>
  <sheetData>
    <row r="1" ht="30" customHeight="1"/>
  </sheetData>
  <protectedRanges>
    <protectedRange sqref="O25:P25 S7:S23 A7:D23 M7:O23" name="区域1"/>
    <protectedRange sqref="P7:P23" name="区域1_1"/>
    <protectedRange sqref="E7:F24" name="区域1_2"/>
    <protectedRange sqref="G26:L26 G7:L24" name="区域1_2_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17805" name="Option Button 13" r:id="rId3">
              <controlPr defaultSize="0">
                <anchor moveWithCells="1">
                  <from>
                    <xdr:col>19</xdr:col>
                    <xdr:colOff>76200</xdr:colOff>
                    <xdr:row>0</xdr:row>
                    <xdr:rowOff>56515</xdr:rowOff>
                  </from>
                  <to>
                    <xdr:col>21</xdr:col>
                    <xdr:colOff>38100</xdr:colOff>
                    <xdr:row>1</xdr:row>
                    <xdr:rowOff>120015</xdr:rowOff>
                  </to>
                </anchor>
              </controlPr>
            </control>
          </mc:Choice>
        </mc:AlternateContent>
      </controls>
    </mc:Choice>
  </mc:AlternateContent>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85" zoomScaleNormal="100" workbookViewId="0">
      <selection activeCell="O5" sqref="O5"/>
    </sheetView>
  </sheetViews>
  <sheetFormatPr defaultColWidth="9" defaultRowHeight="15.75" customHeight="1"/>
  <cols>
    <col min="1" max="1" width="5.5" customWidth="1"/>
    <col min="2" max="2" width="12.8333333333333" customWidth="1"/>
    <col min="3" max="3" width="8.33333333333333" customWidth="1"/>
    <col min="4" max="4" width="8.83333333333333" customWidth="1"/>
    <col min="5" max="5" width="5.33333333333333" customWidth="1"/>
    <col min="6" max="6" width="10.3333333333333" customWidth="1"/>
    <col min="7" max="7" width="7.25" customWidth="1"/>
    <col min="8" max="12" width="10.3333333333333" customWidth="1"/>
    <col min="13" max="13" width="8.33333333333333" customWidth="1"/>
    <col min="14" max="14" width="12.5" customWidth="1"/>
  </cols>
  <sheetData>
    <row r="1" ht="30" customHeight="1"/>
  </sheetData>
  <protectedRanges>
    <protectedRange sqref="I7:J26 A7:G26 N7:N26"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19851" name="Option Button 11" r:id="rId3">
              <controlPr defaultSize="0">
                <anchor moveWithCells="1">
                  <from>
                    <xdr:col>14</xdr:col>
                    <xdr:colOff>114300</xdr:colOff>
                    <xdr:row>0</xdr:row>
                    <xdr:rowOff>114300</xdr:rowOff>
                  </from>
                  <to>
                    <xdr:col>16</xdr:col>
                    <xdr:colOff>44450</xdr:colOff>
                    <xdr:row>1</xdr:row>
                    <xdr:rowOff>146050</xdr:rowOff>
                  </to>
                </anchor>
              </controlPr>
            </control>
          </mc:Choice>
        </mc:AlternateContent>
      </controls>
    </mc:Choice>
  </mc:AlternateContent>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85" zoomScaleNormal="100" workbookViewId="0">
      <pane xSplit="1" ySplit="6" topLeftCell="B7" activePane="bottomRight" state="frozen"/>
      <selection/>
      <selection pane="topRight"/>
      <selection pane="bottomLeft"/>
      <selection pane="bottomRight" activeCell="Q7" sqref="Q7"/>
    </sheetView>
  </sheetViews>
  <sheetFormatPr defaultColWidth="9" defaultRowHeight="15.75" customHeight="1"/>
  <cols>
    <col min="1" max="1" width="4.75" customWidth="1"/>
    <col min="2" max="2" width="10.0833333333333" customWidth="1"/>
    <col min="3" max="3" width="11.0833333333333" customWidth="1"/>
    <col min="4" max="4" width="4.5" customWidth="1"/>
    <col min="5" max="5" width="4.5" hidden="1" customWidth="1" outlineLevel="1"/>
    <col min="6" max="6" width="9.25" customWidth="1" collapsed="1"/>
    <col min="7" max="12" width="10.0833333333333" customWidth="1"/>
    <col min="13" max="14" width="8.25" customWidth="1"/>
    <col min="15" max="15" width="9.58333333333333" customWidth="1"/>
  </cols>
  <sheetData>
    <row r="1" ht="30" customHeight="1"/>
  </sheetData>
  <protectedRanges>
    <protectedRange sqref="A7:H28 J7:K28 O7:O28"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20875" name="Option Button 1035" r:id="rId3">
              <controlPr defaultSize="0">
                <anchor moveWithCells="1">
                  <from>
                    <xdr:col>15</xdr:col>
                    <xdr:colOff>190500</xdr:colOff>
                    <xdr:row>0</xdr:row>
                    <xdr:rowOff>89535</xdr:rowOff>
                  </from>
                  <to>
                    <xdr:col>17</xdr:col>
                    <xdr:colOff>190500</xdr:colOff>
                    <xdr:row>2</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1"/>
  <sheetViews>
    <sheetView view="pageBreakPreview" zoomScaleNormal="100" workbookViewId="0">
      <pane xSplit="1" ySplit="6" topLeftCell="B7" activePane="bottomRight" state="frozen"/>
      <selection/>
      <selection pane="topRight"/>
      <selection pane="bottomLeft"/>
      <selection pane="bottomRight" activeCell="A1" sqref="A1:L1"/>
    </sheetView>
  </sheetViews>
  <sheetFormatPr defaultColWidth="8.66666666666667" defaultRowHeight="15.75" customHeight="1"/>
  <cols>
    <col min="1" max="1" width="5.5" style="11" customWidth="1"/>
    <col min="2" max="2" width="19.75" style="11" customWidth="1"/>
    <col min="3" max="5" width="9.83333333333333" style="11" customWidth="1"/>
    <col min="6" max="6" width="9" style="11"/>
    <col min="7" max="11" width="10.0833333333333" style="11" customWidth="1"/>
    <col min="12" max="12" width="16.75" style="11" customWidth="1"/>
    <col min="13" max="32" width="9" style="11"/>
    <col min="33" max="16384" width="8.66666666666667" style="11"/>
  </cols>
  <sheetData>
    <row r="1" s="7" customFormat="1" ht="30" customHeight="1" spans="1:12">
      <c r="A1" s="12" t="str">
        <f>"交易性金融资产—债券投资评估"&amp;表头信息!E35</f>
        <v>交易性金融资产—债券投资评估明细表</v>
      </c>
      <c r="B1" s="12"/>
      <c r="C1" s="12"/>
      <c r="D1" s="12"/>
      <c r="E1" s="12"/>
      <c r="F1" s="12"/>
      <c r="G1" s="12"/>
      <c r="H1" s="46"/>
      <c r="I1" s="46"/>
      <c r="J1" s="46"/>
      <c r="K1" s="46"/>
      <c r="L1" s="46"/>
    </row>
    <row r="2" customHeight="1" spans="1:12">
      <c r="A2" s="13" t="str">
        <f>表头信息!D5&amp;表头信息!E5</f>
        <v>评估基准日：2022年10月31日</v>
      </c>
      <c r="B2" s="13"/>
      <c r="C2" s="13"/>
      <c r="D2" s="13"/>
      <c r="E2" s="13"/>
      <c r="F2" s="13"/>
      <c r="G2" s="13"/>
      <c r="H2" s="13"/>
      <c r="I2" s="13"/>
      <c r="J2" s="13"/>
      <c r="K2" s="13"/>
      <c r="L2" s="13"/>
    </row>
    <row r="3" customHeight="1" spans="1:12">
      <c r="A3" s="13"/>
      <c r="B3" s="13"/>
      <c r="C3" s="13"/>
      <c r="D3" s="13"/>
      <c r="E3" s="13"/>
      <c r="F3" s="13"/>
      <c r="G3" s="13"/>
      <c r="H3" s="13"/>
      <c r="I3" s="14"/>
      <c r="J3" s="14"/>
      <c r="K3" s="15" t="s">
        <v>350</v>
      </c>
      <c r="L3" s="86"/>
    </row>
    <row r="4" customHeight="1" spans="1:12">
      <c r="A4" s="83" t="str">
        <f>表头信息!D2&amp;表头信息!E2</f>
        <v>产权持有单位：西安曲江楼观旅游农业开发有限公司</v>
      </c>
      <c r="B4" s="18"/>
      <c r="C4" s="18"/>
      <c r="D4" s="18"/>
      <c r="E4" s="18"/>
      <c r="F4" s="18"/>
      <c r="G4" s="18"/>
      <c r="H4" s="18"/>
      <c r="I4" s="18"/>
      <c r="J4" s="18"/>
      <c r="K4" s="87" t="s">
        <v>3</v>
      </c>
      <c r="L4" s="88"/>
    </row>
    <row r="5" s="8" customFormat="1" customHeight="1" spans="1:18">
      <c r="A5" s="20" t="s">
        <v>5</v>
      </c>
      <c r="B5" s="20" t="s">
        <v>337</v>
      </c>
      <c r="C5" s="20" t="s">
        <v>351</v>
      </c>
      <c r="D5" s="20" t="s">
        <v>352</v>
      </c>
      <c r="E5" s="20" t="s">
        <v>340</v>
      </c>
      <c r="F5" s="20" t="s">
        <v>353</v>
      </c>
      <c r="G5" s="20" t="s">
        <v>354</v>
      </c>
      <c r="H5" s="20" t="s">
        <v>238</v>
      </c>
      <c r="I5" s="20" t="s">
        <v>239</v>
      </c>
      <c r="J5" s="20" t="s">
        <v>240</v>
      </c>
      <c r="K5" s="20" t="s">
        <v>241</v>
      </c>
      <c r="L5" s="20" t="s">
        <v>8</v>
      </c>
      <c r="M5" s="89" t="s">
        <v>297</v>
      </c>
      <c r="N5" s="89" t="s">
        <v>344</v>
      </c>
      <c r="O5" s="89" t="s">
        <v>345</v>
      </c>
      <c r="P5" s="89" t="s">
        <v>355</v>
      </c>
      <c r="Q5" s="89" t="s">
        <v>356</v>
      </c>
      <c r="R5" s="89" t="s">
        <v>357</v>
      </c>
    </row>
    <row r="6" s="8" customFormat="1" customHeight="1" spans="1:18">
      <c r="A6" s="21"/>
      <c r="B6" s="21"/>
      <c r="C6" s="21"/>
      <c r="D6" s="21"/>
      <c r="E6" s="21"/>
      <c r="F6" s="21"/>
      <c r="G6" s="21"/>
      <c r="H6" s="21"/>
      <c r="I6" s="21"/>
      <c r="J6" s="21"/>
      <c r="K6" s="21" t="s">
        <v>314</v>
      </c>
      <c r="L6" s="21"/>
      <c r="M6" s="89" t="s">
        <v>358</v>
      </c>
      <c r="N6" s="89" t="s">
        <v>347</v>
      </c>
      <c r="O6" s="89" t="s">
        <v>348</v>
      </c>
      <c r="P6" s="89" t="s">
        <v>359</v>
      </c>
      <c r="Q6" s="89" t="s">
        <v>360</v>
      </c>
      <c r="R6" s="89" t="s">
        <v>361</v>
      </c>
    </row>
    <row r="7" s="9" customFormat="1" customHeight="1" spans="1:12">
      <c r="A7" s="22">
        <v>1</v>
      </c>
      <c r="B7" s="23"/>
      <c r="C7" s="22"/>
      <c r="D7" s="99"/>
      <c r="E7" s="99"/>
      <c r="F7" s="73"/>
      <c r="G7" s="73"/>
      <c r="H7" s="25"/>
      <c r="I7" s="25"/>
      <c r="J7" s="51">
        <f>I7-H7</f>
        <v>0</v>
      </c>
      <c r="K7" s="51">
        <f>IF(H7=0,0,J7/ABS(H7))*100</f>
        <v>0</v>
      </c>
      <c r="L7" s="26"/>
    </row>
    <row r="8" s="9" customFormat="1" customHeight="1" spans="1:12">
      <c r="A8" s="22">
        <v>2</v>
      </c>
      <c r="B8" s="23"/>
      <c r="C8" s="22"/>
      <c r="D8" s="99"/>
      <c r="E8" s="99"/>
      <c r="F8" s="73"/>
      <c r="G8" s="73"/>
      <c r="H8" s="25"/>
      <c r="I8" s="25"/>
      <c r="J8" s="51"/>
      <c r="K8" s="51"/>
      <c r="L8" s="26"/>
    </row>
    <row r="9" s="9" customFormat="1" customHeight="1" spans="1:12">
      <c r="A9" s="22">
        <v>3</v>
      </c>
      <c r="B9" s="23"/>
      <c r="C9" s="22"/>
      <c r="D9" s="99"/>
      <c r="E9" s="99"/>
      <c r="F9" s="73"/>
      <c r="G9" s="73"/>
      <c r="H9" s="25"/>
      <c r="I9" s="25"/>
      <c r="J9" s="51"/>
      <c r="K9" s="51"/>
      <c r="L9" s="26"/>
    </row>
    <row r="10" s="9" customFormat="1" customHeight="1" spans="1:12">
      <c r="A10" s="22">
        <v>4</v>
      </c>
      <c r="B10" s="23"/>
      <c r="C10" s="22"/>
      <c r="D10" s="99"/>
      <c r="E10" s="99"/>
      <c r="F10" s="73"/>
      <c r="G10" s="73"/>
      <c r="H10" s="25"/>
      <c r="I10" s="25"/>
      <c r="J10" s="51"/>
      <c r="K10" s="51"/>
      <c r="L10" s="26"/>
    </row>
    <row r="11" s="9" customFormat="1" customHeight="1" spans="1:12">
      <c r="A11" s="22">
        <v>5</v>
      </c>
      <c r="B11" s="23"/>
      <c r="C11" s="22"/>
      <c r="D11" s="99"/>
      <c r="E11" s="99"/>
      <c r="F11" s="73"/>
      <c r="G11" s="73"/>
      <c r="H11" s="25"/>
      <c r="I11" s="25"/>
      <c r="J11" s="51"/>
      <c r="K11" s="51"/>
      <c r="L11" s="26"/>
    </row>
    <row r="12" s="9" customFormat="1" customHeight="1" spans="1:12">
      <c r="A12" s="22">
        <v>6</v>
      </c>
      <c r="B12" s="23"/>
      <c r="C12" s="22"/>
      <c r="D12" s="99"/>
      <c r="E12" s="99"/>
      <c r="F12" s="73"/>
      <c r="G12" s="73"/>
      <c r="H12" s="25"/>
      <c r="I12" s="25"/>
      <c r="J12" s="51"/>
      <c r="K12" s="51"/>
      <c r="L12" s="26"/>
    </row>
    <row r="13" s="9" customFormat="1" customHeight="1" spans="1:12">
      <c r="A13" s="22">
        <v>7</v>
      </c>
      <c r="B13" s="23"/>
      <c r="C13" s="22"/>
      <c r="D13" s="99"/>
      <c r="E13" s="99"/>
      <c r="F13" s="73"/>
      <c r="G13" s="73"/>
      <c r="H13" s="25"/>
      <c r="I13" s="25"/>
      <c r="J13" s="51"/>
      <c r="K13" s="51"/>
      <c r="L13" s="26"/>
    </row>
    <row r="14" s="9" customFormat="1" customHeight="1" spans="1:12">
      <c r="A14" s="22">
        <v>8</v>
      </c>
      <c r="B14" s="23"/>
      <c r="C14" s="22"/>
      <c r="D14" s="99"/>
      <c r="E14" s="99"/>
      <c r="F14" s="73"/>
      <c r="G14" s="73"/>
      <c r="H14" s="25"/>
      <c r="I14" s="25"/>
      <c r="J14" s="51"/>
      <c r="K14" s="51"/>
      <c r="L14" s="26"/>
    </row>
    <row r="15" s="9" customFormat="1" customHeight="1" spans="1:12">
      <c r="A15" s="22">
        <v>9</v>
      </c>
      <c r="B15" s="23"/>
      <c r="C15" s="22"/>
      <c r="D15" s="99"/>
      <c r="E15" s="99"/>
      <c r="F15" s="73"/>
      <c r="G15" s="73"/>
      <c r="H15" s="25"/>
      <c r="I15" s="25"/>
      <c r="J15" s="51"/>
      <c r="K15" s="51"/>
      <c r="L15" s="26"/>
    </row>
    <row r="16" s="9" customFormat="1" customHeight="1" spans="1:12">
      <c r="A16" s="22">
        <v>10</v>
      </c>
      <c r="B16" s="23"/>
      <c r="C16" s="22"/>
      <c r="D16" s="99"/>
      <c r="E16" s="99"/>
      <c r="F16" s="73"/>
      <c r="G16" s="73"/>
      <c r="H16" s="25"/>
      <c r="I16" s="25"/>
      <c r="J16" s="51"/>
      <c r="K16" s="51"/>
      <c r="L16" s="26"/>
    </row>
    <row r="17" s="9" customFormat="1" customHeight="1" spans="1:12">
      <c r="A17" s="22">
        <v>11</v>
      </c>
      <c r="B17" s="23"/>
      <c r="C17" s="22"/>
      <c r="D17" s="99"/>
      <c r="E17" s="99"/>
      <c r="F17" s="73"/>
      <c r="G17" s="73"/>
      <c r="H17" s="25"/>
      <c r="I17" s="25"/>
      <c r="J17" s="51"/>
      <c r="K17" s="51"/>
      <c r="L17" s="26"/>
    </row>
    <row r="18" s="9" customFormat="1" customHeight="1" spans="1:12">
      <c r="A18" s="22">
        <v>12</v>
      </c>
      <c r="B18" s="23"/>
      <c r="C18" s="22"/>
      <c r="D18" s="99"/>
      <c r="E18" s="99"/>
      <c r="F18" s="73"/>
      <c r="G18" s="73"/>
      <c r="H18" s="25"/>
      <c r="I18" s="25"/>
      <c r="J18" s="51"/>
      <c r="K18" s="51"/>
      <c r="L18" s="26"/>
    </row>
    <row r="19" s="9" customFormat="1" customHeight="1" spans="1:12">
      <c r="A19" s="22">
        <v>13</v>
      </c>
      <c r="B19" s="23"/>
      <c r="C19" s="22"/>
      <c r="D19" s="99"/>
      <c r="E19" s="99"/>
      <c r="F19" s="73"/>
      <c r="G19" s="73"/>
      <c r="H19" s="25"/>
      <c r="I19" s="25"/>
      <c r="J19" s="51"/>
      <c r="K19" s="51"/>
      <c r="L19" s="26"/>
    </row>
    <row r="20" s="9" customFormat="1" customHeight="1" spans="1:12">
      <c r="A20" s="22">
        <v>14</v>
      </c>
      <c r="B20" s="23"/>
      <c r="C20" s="22"/>
      <c r="D20" s="99"/>
      <c r="E20" s="99"/>
      <c r="F20" s="73"/>
      <c r="G20" s="73"/>
      <c r="H20" s="25"/>
      <c r="I20" s="25"/>
      <c r="J20" s="51"/>
      <c r="K20" s="51"/>
      <c r="L20" s="26"/>
    </row>
    <row r="21" s="9" customFormat="1" customHeight="1" spans="1:12">
      <c r="A21" s="22">
        <v>15</v>
      </c>
      <c r="B21" s="23"/>
      <c r="C21" s="22"/>
      <c r="D21" s="99"/>
      <c r="E21" s="99"/>
      <c r="F21" s="73"/>
      <c r="G21" s="73"/>
      <c r="H21" s="25"/>
      <c r="I21" s="25"/>
      <c r="J21" s="51"/>
      <c r="K21" s="51"/>
      <c r="L21" s="26"/>
    </row>
    <row r="22" s="9" customFormat="1" customHeight="1" spans="1:12">
      <c r="A22" s="22">
        <v>16</v>
      </c>
      <c r="B22" s="23"/>
      <c r="C22" s="22"/>
      <c r="D22" s="99"/>
      <c r="E22" s="99"/>
      <c r="F22" s="73"/>
      <c r="G22" s="73"/>
      <c r="H22" s="25"/>
      <c r="I22" s="25"/>
      <c r="J22" s="51"/>
      <c r="K22" s="51"/>
      <c r="L22" s="26"/>
    </row>
    <row r="23" s="9" customFormat="1" customHeight="1" spans="1:12">
      <c r="A23" s="22">
        <v>17</v>
      </c>
      <c r="B23" s="23"/>
      <c r="C23" s="22"/>
      <c r="D23" s="99"/>
      <c r="E23" s="99"/>
      <c r="F23" s="73"/>
      <c r="G23" s="73"/>
      <c r="H23" s="25"/>
      <c r="I23" s="25"/>
      <c r="J23" s="51"/>
      <c r="K23" s="51"/>
      <c r="L23" s="26"/>
    </row>
    <row r="24" s="9" customFormat="1" customHeight="1" spans="1:12">
      <c r="A24" s="22">
        <v>18</v>
      </c>
      <c r="B24" s="23"/>
      <c r="C24" s="22"/>
      <c r="D24" s="99"/>
      <c r="E24" s="99"/>
      <c r="F24" s="73"/>
      <c r="G24" s="73"/>
      <c r="H24" s="25"/>
      <c r="I24" s="25"/>
      <c r="J24" s="51"/>
      <c r="K24" s="51"/>
      <c r="L24" s="26"/>
    </row>
    <row r="25" s="9" customFormat="1" customHeight="1" spans="1:12">
      <c r="A25" s="22">
        <v>19</v>
      </c>
      <c r="B25" s="23"/>
      <c r="C25" s="22"/>
      <c r="D25" s="99"/>
      <c r="E25" s="99"/>
      <c r="F25" s="73"/>
      <c r="G25" s="73"/>
      <c r="H25" s="25"/>
      <c r="I25" s="25"/>
      <c r="J25" s="51"/>
      <c r="K25" s="51"/>
      <c r="L25" s="26"/>
    </row>
    <row r="26" s="9" customFormat="1" customHeight="1" spans="1:12">
      <c r="A26" s="22">
        <v>20</v>
      </c>
      <c r="B26" s="23"/>
      <c r="C26" s="22"/>
      <c r="D26" s="99"/>
      <c r="E26" s="99"/>
      <c r="F26" s="73"/>
      <c r="G26" s="73"/>
      <c r="H26" s="25"/>
      <c r="I26" s="25"/>
      <c r="J26" s="51"/>
      <c r="K26" s="51"/>
      <c r="L26" s="26"/>
    </row>
    <row r="27" s="9" customFormat="1" customHeight="1" spans="1:12">
      <c r="A27" s="27" t="s">
        <v>349</v>
      </c>
      <c r="B27" s="28"/>
      <c r="C27" s="28"/>
      <c r="D27" s="28"/>
      <c r="E27" s="28"/>
      <c r="F27" s="29"/>
      <c r="G27" s="101">
        <f>SUM(G7:G26)</f>
        <v>0</v>
      </c>
      <c r="H27" s="102">
        <f>SUM(H7:H26)</f>
        <v>0</v>
      </c>
      <c r="I27" s="102">
        <f>SUM(I7:I26)</f>
        <v>0</v>
      </c>
      <c r="J27" s="103">
        <f>IF(SUM(J7:J26)-(I27-H27)&lt;0.001,SUM(J7:J26),"false")</f>
        <v>0</v>
      </c>
      <c r="K27" s="51">
        <f>IF(H27=0,0,J27/ABS(H27))*100</f>
        <v>0</v>
      </c>
      <c r="L27" s="31"/>
    </row>
    <row r="28" s="10" customFormat="1" customHeight="1" spans="1:11">
      <c r="A28" s="32"/>
      <c r="D28" s="33"/>
      <c r="E28" s="33"/>
      <c r="F28" s="33"/>
      <c r="G28" s="34"/>
      <c r="H28" s="34"/>
      <c r="I28" s="34"/>
      <c r="J28" s="34"/>
      <c r="K28" s="34"/>
    </row>
    <row r="29" s="10" customFormat="1" customHeight="1" spans="1:12">
      <c r="A29" s="35" t="str">
        <f>表头信息!D8&amp;表头信息!E8</f>
        <v>产权持有单位填表人：谭勃</v>
      </c>
      <c r="B29" s="35"/>
      <c r="C29" s="35"/>
      <c r="D29" s="35"/>
      <c r="E29" s="35"/>
      <c r="F29" s="39"/>
      <c r="I29" s="70" t="str">
        <f>表头信息!D20&amp;表头信息!E23</f>
        <v>评估人员：柳青、殷涛</v>
      </c>
      <c r="J29" s="98"/>
      <c r="K29" s="98"/>
      <c r="L29" s="98"/>
    </row>
    <row r="30" s="10" customFormat="1" customHeight="1" spans="1:10">
      <c r="A30" s="38" t="str">
        <f>表头信息!D11&amp;表头信息!E11</f>
        <v>填表日期：2022年11月2日</v>
      </c>
      <c r="B30" s="36"/>
      <c r="C30" s="36"/>
      <c r="D30" s="36"/>
      <c r="E30" s="39"/>
      <c r="F30" s="39"/>
      <c r="H30" s="39"/>
      <c r="I30" s="39"/>
      <c r="J30" s="39"/>
    </row>
    <row r="31" customHeight="1" spans="4:6">
      <c r="D31" s="71"/>
      <c r="E31" s="71"/>
      <c r="F31" s="71"/>
    </row>
  </sheetData>
  <protectedRanges>
    <protectedRange sqref="L7:L26 A7:I26" name="区域1"/>
  </protectedRanges>
  <mergeCells count="20">
    <mergeCell ref="A1:L1"/>
    <mergeCell ref="A2:L2"/>
    <mergeCell ref="K3:L3"/>
    <mergeCell ref="K4:L4"/>
    <mergeCell ref="A27:F27"/>
    <mergeCell ref="D28:F28"/>
    <mergeCell ref="A29:E29"/>
    <mergeCell ref="I29:L29"/>
    <mergeCell ref="A5:A6"/>
    <mergeCell ref="B5:B6"/>
    <mergeCell ref="C5:C6"/>
    <mergeCell ref="D5:D6"/>
    <mergeCell ref="E5:E6"/>
    <mergeCell ref="F5:F6"/>
    <mergeCell ref="G5:G6"/>
    <mergeCell ref="H5:H6"/>
    <mergeCell ref="I5:I6"/>
    <mergeCell ref="J5:J6"/>
    <mergeCell ref="K5:K6"/>
    <mergeCell ref="L5:L6"/>
  </mergeCells>
  <conditionalFormatting sqref="M5:R6">
    <cfRule type="expression" dxfId="0" priority="1" stopIfTrue="1">
      <formula>$N$8=""</formula>
    </cfRule>
  </conditionalFormatting>
  <dataValidations count="1">
    <dataValidation showInputMessage="1" showErrorMessage="1" sqref="P5"/>
  </dataValidations>
  <hyperlinks>
    <hyperlink ref="A1:L1" location="'3-2交易性金融资产汇总 '!A1" display="=&quot;交易性金融资产—债券投资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7694" name="Check Box 126" r:id="rId4">
              <controlPr defaultSize="0">
                <anchor moveWithCells="1">
                  <from>
                    <xdr:col>12</xdr:col>
                    <xdr:colOff>127000</xdr:colOff>
                    <xdr:row>0</xdr:row>
                    <xdr:rowOff>56515</xdr:rowOff>
                  </from>
                  <to>
                    <xdr:col>13</xdr:col>
                    <xdr:colOff>628650</xdr:colOff>
                    <xdr:row>2</xdr:row>
                    <xdr:rowOff>101600</xdr:rowOff>
                  </to>
                </anchor>
              </controlPr>
            </control>
          </mc:Choice>
        </mc:AlternateContent>
      </controls>
    </mc:Choice>
  </mc:AlternateContent>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85" zoomScaleNormal="100" workbookViewId="0">
      <pane xSplit="1" ySplit="6" topLeftCell="B7" activePane="bottomRight" state="frozen"/>
      <selection/>
      <selection pane="topRight"/>
      <selection pane="bottomLeft"/>
      <selection pane="bottomRight" activeCell="O7" sqref="O7"/>
    </sheetView>
  </sheetViews>
  <sheetFormatPr defaultColWidth="9" defaultRowHeight="15.75" customHeight="1"/>
  <cols>
    <col min="1" max="1" width="5" customWidth="1"/>
    <col min="2" max="2" width="12.8333333333333" customWidth="1"/>
    <col min="3" max="3" width="10.0833333333333" customWidth="1"/>
    <col min="4" max="4" width="4.83333333333333" customWidth="1"/>
    <col min="5" max="5" width="10.8333333333333" customWidth="1"/>
    <col min="6" max="11" width="10.0833333333333" customWidth="1"/>
    <col min="12" max="12" width="6.75" customWidth="1"/>
    <col min="13" max="13" width="6.83333333333333" customWidth="1"/>
    <col min="14" max="14" width="11.0833333333333" customWidth="1"/>
  </cols>
  <sheetData>
    <row r="1" ht="30" customHeight="1"/>
  </sheetData>
  <protectedRanges>
    <protectedRange sqref="A7:G26 I7:J26 N7:N26"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21899" name="Option Button 11" r:id="rId3">
              <controlPr defaultSize="0">
                <anchor moveWithCells="1">
                  <from>
                    <xdr:col>14</xdr:col>
                    <xdr:colOff>88900</xdr:colOff>
                    <xdr:row>0</xdr:row>
                    <xdr:rowOff>76200</xdr:rowOff>
                  </from>
                  <to>
                    <xdr:col>16</xdr:col>
                    <xdr:colOff>57150</xdr:colOff>
                    <xdr:row>1</xdr:row>
                    <xdr:rowOff>120015</xdr:rowOff>
                  </to>
                </anchor>
              </controlPr>
            </control>
          </mc:Choice>
        </mc:AlternateContent>
      </controls>
    </mc:Choice>
  </mc:AlternateContent>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85" zoomScaleNormal="100" workbookViewId="0">
      <pane xSplit="1" ySplit="6" topLeftCell="B7" activePane="bottomRight" state="frozen"/>
      <selection/>
      <selection pane="topRight"/>
      <selection pane="bottomLeft"/>
      <selection pane="bottomRight" activeCell="O6" sqref="O6"/>
    </sheetView>
  </sheetViews>
  <sheetFormatPr defaultColWidth="9" defaultRowHeight="15.75" customHeight="1"/>
  <cols>
    <col min="1" max="1" width="5" customWidth="1"/>
    <col min="2" max="2" width="10.8333333333333" customWidth="1"/>
    <col min="3" max="3" width="11.5" customWidth="1"/>
    <col min="4" max="4" width="13.0833333333333" customWidth="1"/>
    <col min="5" max="5" width="4.83333333333333" customWidth="1"/>
    <col min="6" max="11" width="10.0833333333333" customWidth="1"/>
    <col min="12" max="12" width="6.58333333333333"/>
    <col min="13" max="13" width="7.83333333333333"/>
  </cols>
  <sheetData>
    <row r="1" ht="30" customHeight="1"/>
  </sheetData>
  <protectedRanges>
    <protectedRange sqref="A7:G26 I7:J26 N7:N26"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22923" name="Option Button 11" r:id="rId3">
              <controlPr defaultSize="0">
                <anchor moveWithCells="1">
                  <from>
                    <xdr:col>14</xdr:col>
                    <xdr:colOff>88900</xdr:colOff>
                    <xdr:row>0</xdr:row>
                    <xdr:rowOff>89535</xdr:rowOff>
                  </from>
                  <to>
                    <xdr:col>16</xdr:col>
                    <xdr:colOff>5715</xdr:colOff>
                    <xdr:row>1</xdr:row>
                    <xdr:rowOff>184150</xdr:rowOff>
                  </to>
                </anchor>
              </controlPr>
            </control>
          </mc:Choice>
        </mc:AlternateContent>
      </controls>
    </mc:Choice>
  </mc:AlternateContent>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85" zoomScaleNormal="100" workbookViewId="0">
      <pane xSplit="1" ySplit="6" topLeftCell="B10" activePane="bottomRight" state="frozen"/>
      <selection/>
      <selection pane="topRight"/>
      <selection pane="bottomLeft"/>
      <selection pane="bottomRight" activeCell="O5" sqref="O5"/>
    </sheetView>
  </sheetViews>
  <sheetFormatPr defaultColWidth="9" defaultRowHeight="15.75" customHeight="1"/>
  <cols>
    <col min="1" max="1" width="4.25" customWidth="1"/>
    <col min="2" max="2" width="20.8333333333333" customWidth="1"/>
    <col min="3" max="3" width="13.5833333333333" customWidth="1"/>
    <col min="4" max="4" width="13.5833333333333" customWidth="1" outlineLevel="1"/>
    <col min="5" max="5" width="4.75" customWidth="1"/>
    <col min="6" max="6" width="8" customWidth="1"/>
    <col min="7" max="7" width="8.75" customWidth="1"/>
    <col min="8" max="8" width="11.8333333333333" customWidth="1"/>
    <col min="9" max="9" width="9.08333333333333"/>
    <col min="10" max="10" width="8.75" customWidth="1"/>
    <col min="11" max="11" width="12.3333333333333" customWidth="1"/>
    <col min="12" max="12" width="8.75" customWidth="1"/>
    <col min="13" max="13" width="7.83333333333333" customWidth="1"/>
    <col min="14" max="14" width="6.83333333333333" customWidth="1"/>
  </cols>
  <sheetData>
    <row r="1" ht="30" customHeight="1"/>
  </sheetData>
  <protectedRanges>
    <protectedRange sqref="N7:N28 A7:G28 I7:J28 A29:E29" name="区域1"/>
  </protectedRanges>
  <printOptions horizontalCentered="1"/>
  <pageMargins left="0.354330708661417" right="0.354330708661417" top="0.78740157480315" bottom="0.590551181102362" header="0.590551181102362" footer="0.393700787401575"/>
  <pageSetup paperSize="9" scale="94"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23948" name="Option Button 12" r:id="rId3">
              <controlPr defaultSize="0">
                <anchor moveWithCells="1">
                  <from>
                    <xdr:col>14</xdr:col>
                    <xdr:colOff>76200</xdr:colOff>
                    <xdr:row>0</xdr:row>
                    <xdr:rowOff>56515</xdr:rowOff>
                  </from>
                  <to>
                    <xdr:col>16</xdr:col>
                    <xdr:colOff>44450</xdr:colOff>
                    <xdr:row>1</xdr:row>
                    <xdr:rowOff>120015</xdr:rowOff>
                  </to>
                </anchor>
              </controlPr>
            </control>
          </mc:Choice>
        </mc:AlternateContent>
      </controls>
    </mc:Choice>
  </mc:AlternateContent>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Normal="100" workbookViewId="0">
      <pane xSplit="1" ySplit="6" topLeftCell="B7" activePane="bottomRight" state="frozen"/>
      <selection/>
      <selection pane="topRight"/>
      <selection pane="bottomLeft"/>
      <selection pane="bottomRight" activeCell="M4" sqref="M4"/>
    </sheetView>
  </sheetViews>
  <sheetFormatPr defaultColWidth="9" defaultRowHeight="15.75" customHeight="1"/>
  <cols>
    <col min="1" max="1" width="5.5" customWidth="1"/>
    <col min="2" max="2" width="27.0833333333333" customWidth="1"/>
    <col min="3" max="5" width="9.75" customWidth="1"/>
    <col min="6" max="6" width="16" customWidth="1"/>
    <col min="7" max="11" width="11.8333333333333" customWidth="1"/>
    <col min="12" max="12" width="13.25" customWidth="1"/>
  </cols>
  <sheetData>
    <row r="1" ht="30" customHeight="1"/>
  </sheetData>
  <protectedRanges>
    <protectedRange sqref="B8:Q17" name="区域1_1"/>
    <protectedRange sqref="A7:I26 L7:L26" name="区域1"/>
  </protectedRanges>
  <printOptions horizontalCentered="1"/>
  <pageMargins left="0.354330708661417" right="0.354330708661417" top="0.78740157480315" bottom="0.590551181102362" header="0.590551181102362" footer="0.393700787401575"/>
  <pageSetup paperSize="9" scale="66" fitToHeight="0" orientation="landscape" blackAndWhite="1" horizontalDpi="600"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24982" name="Option Button 22" r:id="rId3">
              <controlPr defaultSize="0">
                <anchor moveWithCells="1">
                  <from>
                    <xdr:col>12</xdr:col>
                    <xdr:colOff>95250</xdr:colOff>
                    <xdr:row>0</xdr:row>
                    <xdr:rowOff>50800</xdr:rowOff>
                  </from>
                  <to>
                    <xdr:col>13</xdr:col>
                    <xdr:colOff>387350</xdr:colOff>
                    <xdr:row>1</xdr:row>
                    <xdr:rowOff>57150</xdr:rowOff>
                  </to>
                </anchor>
              </controlPr>
            </control>
          </mc:Choice>
        </mc:AlternateContent>
      </controls>
    </mc:Choice>
  </mc:AlternateContent>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85" zoomScaleNormal="100" workbookViewId="0">
      <pane xSplit="1" ySplit="6" topLeftCell="B7" activePane="bottomRight" state="frozen"/>
      <selection/>
      <selection pane="topRight"/>
      <selection pane="bottomLeft"/>
      <selection pane="bottomRight" activeCell="P6" sqref="P6"/>
    </sheetView>
  </sheetViews>
  <sheetFormatPr defaultColWidth="9" defaultRowHeight="15.75" customHeight="1"/>
  <cols>
    <col min="1" max="1" width="4.75" customWidth="1"/>
    <col min="2" max="2" width="10.5833333333333" customWidth="1"/>
    <col min="3" max="3" width="7.25" customWidth="1"/>
    <col min="4" max="4" width="12.3333333333333" customWidth="1"/>
    <col min="5" max="5" width="9.83333333333333" customWidth="1"/>
    <col min="6" max="6" width="5.08333333333333" customWidth="1"/>
    <col min="7" max="7" width="9.83333333333333" customWidth="1"/>
    <col min="8" max="8" width="6.5" customWidth="1"/>
    <col min="9" max="10" width="9.83333333333333" customWidth="1"/>
    <col min="11" max="11" width="7.58333333333333" customWidth="1"/>
    <col min="12" max="13" width="9.83333333333333" customWidth="1"/>
    <col min="14" max="14" width="8" customWidth="1"/>
    <col min="15" max="15" width="7.33333333333333" customWidth="1"/>
  </cols>
  <sheetData>
    <row r="1" ht="30" customHeight="1"/>
  </sheetData>
  <protectedRanges>
    <protectedRange sqref="A7:H26 J7:K26 O7:O26"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25996" name="Option Button 12" r:id="rId3">
              <controlPr defaultSize="0">
                <anchor moveWithCells="1">
                  <from>
                    <xdr:col>15</xdr:col>
                    <xdr:colOff>57150</xdr:colOff>
                    <xdr:row>0</xdr:row>
                    <xdr:rowOff>89535</xdr:rowOff>
                  </from>
                  <to>
                    <xdr:col>17</xdr:col>
                    <xdr:colOff>69850</xdr:colOff>
                    <xdr:row>1</xdr:row>
                    <xdr:rowOff>146050</xdr:rowOff>
                  </to>
                </anchor>
              </controlPr>
            </control>
          </mc:Choice>
        </mc:AlternateContent>
      </controls>
    </mc:Choice>
  </mc:AlternateContent>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Normal="100" workbookViewId="0">
      <pane xSplit="1" ySplit="6" topLeftCell="B7" activePane="bottomRight" state="frozen"/>
      <selection/>
      <selection pane="topRight"/>
      <selection pane="bottomLeft"/>
      <selection pane="bottomRight" activeCell="Q4" sqref="Q4"/>
    </sheetView>
  </sheetViews>
  <sheetFormatPr defaultColWidth="9" defaultRowHeight="15.75" customHeight="1"/>
  <cols>
    <col min="1" max="1" width="4.58333333333333" customWidth="1"/>
    <col min="2" max="2" width="11.8333333333333" customWidth="1"/>
    <col min="3" max="3" width="8.75" customWidth="1"/>
    <col min="4" max="4" width="7.83333333333333" customWidth="1"/>
    <col min="5" max="5" width="5.25" customWidth="1"/>
    <col min="6" max="6" width="5" customWidth="1"/>
    <col min="7" max="7" width="6.5" customWidth="1"/>
    <col min="8" max="14" width="9.83333333333333" customWidth="1"/>
    <col min="15" max="15" width="7.5" customWidth="1"/>
    <col min="16" max="16" width="8.25" customWidth="1"/>
  </cols>
  <sheetData>
    <row r="1" ht="30" customHeight="1"/>
  </sheetData>
  <protectedRanges>
    <protectedRange sqref="A7:L26 P7:P26" name="区域1"/>
  </protectedRanges>
  <printOptions horizontalCentered="1"/>
  <pageMargins left="0.354330708661417" right="0.354330708661417" top="0.78740157480315" bottom="0.590551181102362" header="0.590551181102362" footer="0.393700787401575"/>
  <pageSetup paperSize="9" scale="97"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27020" name="Option Button 12" r:id="rId3">
              <controlPr defaultSize="0">
                <anchor moveWithCells="1">
                  <from>
                    <xdr:col>16</xdr:col>
                    <xdr:colOff>101600</xdr:colOff>
                    <xdr:row>0</xdr:row>
                    <xdr:rowOff>89535</xdr:rowOff>
                  </from>
                  <to>
                    <xdr:col>17</xdr:col>
                    <xdr:colOff>495300</xdr:colOff>
                    <xdr:row>1</xdr:row>
                    <xdr:rowOff>88900</xdr:rowOff>
                  </to>
                </anchor>
              </controlPr>
            </control>
          </mc:Choice>
        </mc:AlternateContent>
      </controls>
    </mc:Choice>
  </mc:AlternateContent>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Normal="100" workbookViewId="0">
      <pane xSplit="1" ySplit="6" topLeftCell="B7" activePane="bottomRight" state="frozen"/>
      <selection/>
      <selection pane="topRight"/>
      <selection pane="bottomLeft"/>
      <selection pane="bottomRight" activeCell="Q3" sqref="Q3"/>
    </sheetView>
  </sheetViews>
  <sheetFormatPr defaultColWidth="9" defaultRowHeight="15.75" customHeight="1"/>
  <cols>
    <col min="1" max="1" width="4.58333333333333" customWidth="1"/>
    <col min="2" max="2" width="11.8333333333333" customWidth="1"/>
    <col min="3" max="3" width="8.75" customWidth="1"/>
    <col min="4" max="4" width="7.83333333333333" customWidth="1"/>
    <col min="5" max="5" width="5.25" customWidth="1"/>
    <col min="6" max="6" width="5" customWidth="1"/>
    <col min="7" max="7" width="6.5" customWidth="1"/>
    <col min="8" max="14" width="9.83333333333333" customWidth="1"/>
    <col min="15" max="15" width="7.5" customWidth="1"/>
    <col min="16" max="16" width="8.25" customWidth="1"/>
  </cols>
  <sheetData>
    <row r="1" ht="30" customHeight="1"/>
  </sheetData>
  <protectedRanges>
    <protectedRange sqref="A7:L26 P7:P26" name="区域1"/>
  </protectedRanges>
  <printOptions horizontalCentered="1"/>
  <pageMargins left="0.354330708661417" right="0.354330708661417" top="0.78740157480315" bottom="0.590551181102362" header="0.590551181102362" footer="0.393700787401575"/>
  <pageSetup paperSize="9" scale="97"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28044" name="Option Button 12" r:id="rId3">
              <controlPr defaultSize="0">
                <anchor moveWithCells="1">
                  <from>
                    <xdr:col>16</xdr:col>
                    <xdr:colOff>57150</xdr:colOff>
                    <xdr:row>0</xdr:row>
                    <xdr:rowOff>69850</xdr:rowOff>
                  </from>
                  <to>
                    <xdr:col>17</xdr:col>
                    <xdr:colOff>628650</xdr:colOff>
                    <xdr:row>0</xdr:row>
                    <xdr:rowOff>375285</xdr:rowOff>
                  </to>
                </anchor>
              </controlPr>
            </control>
          </mc:Choice>
        </mc:AlternateContent>
      </controls>
    </mc:Choice>
  </mc:AlternateContent>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
  <sheetViews>
    <sheetView view="pageBreakPreview" zoomScale="90" zoomScaleNormal="100" workbookViewId="0">
      <pane xSplit="1" ySplit="6" topLeftCell="B7" activePane="bottomRight" state="frozen"/>
      <selection/>
      <selection pane="topRight"/>
      <selection pane="bottomLeft"/>
      <selection pane="bottomRight" activeCell="N5" sqref="N5"/>
    </sheetView>
  </sheetViews>
  <sheetFormatPr defaultColWidth="9" defaultRowHeight="15.75" customHeight="1"/>
  <cols>
    <col min="1" max="1" width="5.83333333333333" customWidth="1"/>
    <col min="2" max="2" width="12.3333333333333" customWidth="1"/>
    <col min="3" max="3" width="8.5" customWidth="1"/>
    <col min="4" max="6" width="8.5" customWidth="1" outlineLevel="1"/>
    <col min="7" max="7" width="10.0833333333333" customWidth="1" outlineLevel="1"/>
    <col min="8" max="8" width="8.5" customWidth="1" outlineLevel="1"/>
    <col min="9" max="9" width="9.58333333333333" customWidth="1"/>
    <col min="10" max="20" width="9.83333333333333" customWidth="1"/>
    <col min="21" max="21" width="9.58333333333333" customWidth="1"/>
  </cols>
  <sheetData>
    <row r="1" ht="30" customHeight="1"/>
  </sheetData>
  <protectedRanges>
    <protectedRange sqref="C27:D27" name="区域1_1"/>
    <protectedRange sqref="U7:U28 B18:O26 A7:A26 P7:P28 B7:O7" name="区域1"/>
    <protectedRange sqref="B8:O17" name="区域1_1_1"/>
    <protectedRange sqref="A27:O29" name="区域1_2"/>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29079" name="Option Button 23" r:id="rId3">
              <controlPr defaultSize="0">
                <anchor moveWithCells="1">
                  <from>
                    <xdr:col>13</xdr:col>
                    <xdr:colOff>57150</xdr:colOff>
                    <xdr:row>0</xdr:row>
                    <xdr:rowOff>114300</xdr:rowOff>
                  </from>
                  <to>
                    <xdr:col>15</xdr:col>
                    <xdr:colOff>101600</xdr:colOff>
                    <xdr:row>2</xdr:row>
                    <xdr:rowOff>6350</xdr:rowOff>
                  </to>
                </anchor>
              </controlPr>
            </control>
          </mc:Choice>
        </mc:AlternateContent>
      </controls>
    </mc:Choice>
  </mc:AlternateContent>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86" zoomScaleNormal="100" workbookViewId="0">
      <pane xSplit="1" ySplit="6" topLeftCell="B7" activePane="bottomRight" state="frozen"/>
      <selection/>
      <selection pane="topRight"/>
      <selection pane="bottomLeft"/>
      <selection pane="bottomRight" activeCell="N5" sqref="N5"/>
    </sheetView>
  </sheetViews>
  <sheetFormatPr defaultColWidth="9" defaultRowHeight="15.75" customHeight="1"/>
  <cols>
    <col min="1" max="1" width="4.33333333333333" customWidth="1"/>
    <col min="2" max="2" width="18.8333333333333" customWidth="1"/>
    <col min="3" max="6" width="9.25" customWidth="1"/>
    <col min="7" max="11" width="11" customWidth="1"/>
    <col min="12" max="12" width="15.5833333333333" customWidth="1"/>
  </cols>
  <sheetData>
    <row r="1" ht="30" customHeight="1"/>
  </sheetData>
  <protectedRanges>
    <protectedRange sqref="A7:I24 G26:I26 L7:L24"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30094" name="Option Button 14" r:id="rId3">
              <controlPr defaultSize="0">
                <anchor moveWithCells="1">
                  <from>
                    <xdr:col>12</xdr:col>
                    <xdr:colOff>348615</xdr:colOff>
                    <xdr:row>0</xdr:row>
                    <xdr:rowOff>50800</xdr:rowOff>
                  </from>
                  <to>
                    <xdr:col>14</xdr:col>
                    <xdr:colOff>495300</xdr:colOff>
                    <xdr:row>1</xdr:row>
                    <xdr:rowOff>95250</xdr:rowOff>
                  </to>
                </anchor>
              </controlPr>
            </control>
          </mc:Choice>
        </mc:AlternateContent>
      </controls>
    </mc:Choice>
  </mc:AlternateContent>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85" zoomScaleNormal="100" workbookViewId="0">
      <pane xSplit="1" ySplit="6" topLeftCell="B7" activePane="bottomRight" state="frozen"/>
      <selection/>
      <selection pane="topRight"/>
      <selection pane="bottomLeft"/>
      <selection pane="bottomRight" activeCell="K4" sqref="K4"/>
    </sheetView>
  </sheetViews>
  <sheetFormatPr defaultColWidth="9" defaultRowHeight="15.75" customHeight="1"/>
  <cols>
    <col min="1" max="1" width="5.75" customWidth="1"/>
    <col min="2" max="2" width="26.3333333333333" customWidth="1"/>
    <col min="3" max="3" width="9.5" customWidth="1"/>
    <col min="4" max="4" width="19.25" customWidth="1"/>
    <col min="5" max="8" width="13.3333333333333" customWidth="1"/>
    <col min="9" max="9" width="15.8333333333333" customWidth="1"/>
  </cols>
  <sheetData>
    <row r="1" ht="30" customHeight="1"/>
  </sheetData>
  <protectedRanges>
    <protectedRange sqref="A7:F26 I7:I26"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31118" name="Option Button 14" r:id="rId3">
              <controlPr defaultSize="0">
                <anchor moveWithCells="1">
                  <from>
                    <xdr:col>9</xdr:col>
                    <xdr:colOff>57150</xdr:colOff>
                    <xdr:row>0</xdr:row>
                    <xdr:rowOff>89535</xdr:rowOff>
                  </from>
                  <to>
                    <xdr:col>11</xdr:col>
                    <xdr:colOff>19050</xdr:colOff>
                    <xdr:row>1</xdr:row>
                    <xdr:rowOff>190500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1"/>
  <sheetViews>
    <sheetView view="pageBreakPreview" zoomScale="85" zoomScaleNormal="100" workbookViewId="0">
      <pane xSplit="1" ySplit="6" topLeftCell="B13" activePane="bottomRight" state="frozen"/>
      <selection/>
      <selection pane="topRight"/>
      <selection pane="bottomLeft"/>
      <selection pane="bottomRight" activeCell="J8" sqref="J8:L26"/>
    </sheetView>
  </sheetViews>
  <sheetFormatPr defaultColWidth="8.66666666666667" defaultRowHeight="15.75" customHeight="1"/>
  <cols>
    <col min="1" max="1" width="4.33333333333333" style="11" customWidth="1"/>
    <col min="2" max="2" width="13.8333333333333" style="11" customWidth="1"/>
    <col min="3" max="3" width="10.8333333333333" style="11" customWidth="1"/>
    <col min="4" max="6" width="8.33333333333333" style="11" customWidth="1"/>
    <col min="7" max="12" width="11.0833333333333" style="11" customWidth="1"/>
    <col min="13" max="13" width="10.3333333333333" style="11" customWidth="1"/>
    <col min="14" max="32" width="9" style="11"/>
    <col min="33" max="16384" width="8.66666666666667" style="11"/>
  </cols>
  <sheetData>
    <row r="1" s="7" customFormat="1" ht="30" customHeight="1" spans="1:13">
      <c r="A1" s="12" t="str">
        <f>"交易性金融资产—基金投资评估"&amp;表头信息!E35</f>
        <v>交易性金融资产—基金投资评估明细表</v>
      </c>
      <c r="B1" s="12"/>
      <c r="C1" s="12"/>
      <c r="D1" s="12"/>
      <c r="E1" s="12"/>
      <c r="F1" s="12"/>
      <c r="G1" s="12"/>
      <c r="H1" s="12"/>
      <c r="I1" s="46"/>
      <c r="J1" s="46"/>
      <c r="K1" s="46"/>
      <c r="L1" s="46"/>
      <c r="M1" s="46"/>
    </row>
    <row r="2" customHeight="1" spans="1:13">
      <c r="A2" s="13" t="str">
        <f>表头信息!D5&amp;表头信息!E5</f>
        <v>评估基准日：2022年10月31日</v>
      </c>
      <c r="B2" s="13"/>
      <c r="C2" s="13"/>
      <c r="D2" s="13"/>
      <c r="E2" s="13"/>
      <c r="F2" s="13"/>
      <c r="G2" s="13"/>
      <c r="H2" s="13"/>
      <c r="I2" s="13"/>
      <c r="J2" s="13"/>
      <c r="K2" s="13"/>
      <c r="L2" s="13"/>
      <c r="M2" s="13"/>
    </row>
    <row r="3" customHeight="1" spans="1:13">
      <c r="A3" s="13"/>
      <c r="B3" s="13"/>
      <c r="C3" s="13"/>
      <c r="D3" s="13"/>
      <c r="E3" s="13"/>
      <c r="F3" s="13"/>
      <c r="G3" s="13"/>
      <c r="H3" s="13"/>
      <c r="I3" s="14"/>
      <c r="J3" s="14"/>
      <c r="K3" s="14"/>
      <c r="L3" s="15" t="s">
        <v>362</v>
      </c>
      <c r="M3" s="86"/>
    </row>
    <row r="4" customHeight="1" spans="1:13">
      <c r="A4" s="83" t="str">
        <f>表头信息!D2&amp;表头信息!E2</f>
        <v>产权持有单位：西安曲江楼观旅游农业开发有限公司</v>
      </c>
      <c r="B4" s="18"/>
      <c r="C4" s="18"/>
      <c r="D4" s="18"/>
      <c r="E4" s="18"/>
      <c r="F4" s="18"/>
      <c r="G4" s="18"/>
      <c r="H4" s="18"/>
      <c r="I4" s="18"/>
      <c r="J4" s="18"/>
      <c r="K4" s="18"/>
      <c r="L4" s="87" t="s">
        <v>3</v>
      </c>
      <c r="M4" s="88"/>
    </row>
    <row r="5" s="8" customFormat="1" customHeight="1" spans="1:16">
      <c r="A5" s="20" t="s">
        <v>5</v>
      </c>
      <c r="B5" s="20" t="s">
        <v>363</v>
      </c>
      <c r="C5" s="20" t="s">
        <v>364</v>
      </c>
      <c r="D5" s="20" t="s">
        <v>365</v>
      </c>
      <c r="E5" s="20" t="s">
        <v>340</v>
      </c>
      <c r="F5" s="20" t="s">
        <v>366</v>
      </c>
      <c r="G5" s="20" t="s">
        <v>354</v>
      </c>
      <c r="H5" s="20" t="s">
        <v>238</v>
      </c>
      <c r="I5" s="20" t="s">
        <v>367</v>
      </c>
      <c r="J5" s="20" t="s">
        <v>239</v>
      </c>
      <c r="K5" s="20" t="s">
        <v>240</v>
      </c>
      <c r="L5" s="20" t="s">
        <v>241</v>
      </c>
      <c r="M5" s="20" t="s">
        <v>8</v>
      </c>
      <c r="N5" s="89" t="s">
        <v>297</v>
      </c>
      <c r="O5" s="89" t="s">
        <v>344</v>
      </c>
      <c r="P5" s="89" t="s">
        <v>345</v>
      </c>
    </row>
    <row r="6" s="8" customFormat="1" customHeight="1" spans="1:16">
      <c r="A6" s="21"/>
      <c r="B6" s="21"/>
      <c r="C6" s="21"/>
      <c r="D6" s="21"/>
      <c r="E6" s="21"/>
      <c r="F6" s="21"/>
      <c r="G6" s="21"/>
      <c r="H6" s="21"/>
      <c r="I6" s="21"/>
      <c r="J6" s="21"/>
      <c r="K6" s="21"/>
      <c r="L6" s="21" t="s">
        <v>314</v>
      </c>
      <c r="M6" s="21"/>
      <c r="N6" s="89" t="s">
        <v>368</v>
      </c>
      <c r="O6" s="89" t="s">
        <v>347</v>
      </c>
      <c r="P6" s="89" t="s">
        <v>348</v>
      </c>
    </row>
    <row r="7" s="9" customFormat="1" customHeight="1" spans="1:13">
      <c r="A7" s="22">
        <v>1</v>
      </c>
      <c r="B7" s="23"/>
      <c r="C7" s="22"/>
      <c r="D7" s="72"/>
      <c r="E7" s="99"/>
      <c r="F7" s="100"/>
      <c r="G7" s="73"/>
      <c r="H7" s="25"/>
      <c r="I7" s="25"/>
      <c r="J7" s="25"/>
      <c r="K7" s="51">
        <f>J7-H7</f>
        <v>0</v>
      </c>
      <c r="L7" s="51">
        <f>IF(H7=0,0,K7/ABS(H7))*100</f>
        <v>0</v>
      </c>
      <c r="M7" s="26"/>
    </row>
    <row r="8" s="9" customFormat="1" customHeight="1" spans="1:13">
      <c r="A8" s="22">
        <v>2</v>
      </c>
      <c r="B8" s="23"/>
      <c r="C8" s="22"/>
      <c r="D8" s="72"/>
      <c r="E8" s="99"/>
      <c r="F8" s="99"/>
      <c r="G8" s="73"/>
      <c r="H8" s="25"/>
      <c r="I8" s="25"/>
      <c r="J8" s="25"/>
      <c r="K8" s="51"/>
      <c r="L8" s="51"/>
      <c r="M8" s="26"/>
    </row>
    <row r="9" s="9" customFormat="1" customHeight="1" spans="1:13">
      <c r="A9" s="22">
        <v>3</v>
      </c>
      <c r="B9" s="23"/>
      <c r="C9" s="22"/>
      <c r="D9" s="72"/>
      <c r="E9" s="99"/>
      <c r="F9" s="99"/>
      <c r="G9" s="73"/>
      <c r="H9" s="25"/>
      <c r="I9" s="25"/>
      <c r="J9" s="25"/>
      <c r="K9" s="51"/>
      <c r="L9" s="51"/>
      <c r="M9" s="26"/>
    </row>
    <row r="10" s="9" customFormat="1" customHeight="1" spans="1:13">
      <c r="A10" s="22">
        <v>4</v>
      </c>
      <c r="B10" s="23"/>
      <c r="C10" s="22"/>
      <c r="D10" s="72"/>
      <c r="E10" s="99"/>
      <c r="F10" s="99"/>
      <c r="G10" s="73"/>
      <c r="H10" s="25"/>
      <c r="I10" s="25"/>
      <c r="J10" s="25"/>
      <c r="K10" s="51"/>
      <c r="L10" s="51"/>
      <c r="M10" s="26"/>
    </row>
    <row r="11" s="9" customFormat="1" customHeight="1" spans="1:13">
      <c r="A11" s="22">
        <v>5</v>
      </c>
      <c r="B11" s="23"/>
      <c r="C11" s="22"/>
      <c r="D11" s="72"/>
      <c r="E11" s="99"/>
      <c r="F11" s="99"/>
      <c r="G11" s="73"/>
      <c r="H11" s="25"/>
      <c r="I11" s="25"/>
      <c r="J11" s="25"/>
      <c r="K11" s="51"/>
      <c r="L11" s="51"/>
      <c r="M11" s="26"/>
    </row>
    <row r="12" s="9" customFormat="1" customHeight="1" spans="1:13">
      <c r="A12" s="22">
        <v>6</v>
      </c>
      <c r="B12" s="23"/>
      <c r="C12" s="22"/>
      <c r="D12" s="72"/>
      <c r="E12" s="99"/>
      <c r="F12" s="99"/>
      <c r="G12" s="73"/>
      <c r="H12" s="25"/>
      <c r="I12" s="25"/>
      <c r="J12" s="25"/>
      <c r="K12" s="51"/>
      <c r="L12" s="51"/>
      <c r="M12" s="26"/>
    </row>
    <row r="13" s="9" customFormat="1" customHeight="1" spans="1:13">
      <c r="A13" s="22">
        <v>7</v>
      </c>
      <c r="B13" s="23"/>
      <c r="C13" s="22"/>
      <c r="D13" s="72"/>
      <c r="E13" s="99"/>
      <c r="F13" s="99"/>
      <c r="G13" s="73"/>
      <c r="H13" s="25"/>
      <c r="I13" s="25"/>
      <c r="J13" s="25"/>
      <c r="K13" s="51"/>
      <c r="L13" s="51"/>
      <c r="M13" s="26"/>
    </row>
    <row r="14" s="9" customFormat="1" customHeight="1" spans="1:13">
      <c r="A14" s="22">
        <v>8</v>
      </c>
      <c r="B14" s="23"/>
      <c r="C14" s="22"/>
      <c r="D14" s="72"/>
      <c r="E14" s="99"/>
      <c r="F14" s="99"/>
      <c r="G14" s="73"/>
      <c r="H14" s="25"/>
      <c r="I14" s="25"/>
      <c r="J14" s="25"/>
      <c r="K14" s="51"/>
      <c r="L14" s="51"/>
      <c r="M14" s="26"/>
    </row>
    <row r="15" s="9" customFormat="1" customHeight="1" spans="1:13">
      <c r="A15" s="22">
        <v>9</v>
      </c>
      <c r="B15" s="23"/>
      <c r="C15" s="22"/>
      <c r="D15" s="72"/>
      <c r="E15" s="99"/>
      <c r="F15" s="99"/>
      <c r="G15" s="73"/>
      <c r="H15" s="25"/>
      <c r="I15" s="25"/>
      <c r="J15" s="25"/>
      <c r="K15" s="51"/>
      <c r="L15" s="51"/>
      <c r="M15" s="26"/>
    </row>
    <row r="16" s="9" customFormat="1" customHeight="1" spans="1:13">
      <c r="A16" s="22">
        <v>10</v>
      </c>
      <c r="B16" s="23"/>
      <c r="C16" s="22"/>
      <c r="D16" s="72"/>
      <c r="E16" s="99"/>
      <c r="F16" s="99"/>
      <c r="G16" s="73"/>
      <c r="H16" s="25"/>
      <c r="I16" s="25"/>
      <c r="J16" s="25"/>
      <c r="K16" s="51"/>
      <c r="L16" s="51"/>
      <c r="M16" s="26"/>
    </row>
    <row r="17" s="9" customFormat="1" customHeight="1" spans="1:13">
      <c r="A17" s="22">
        <v>11</v>
      </c>
      <c r="B17" s="23"/>
      <c r="C17" s="22"/>
      <c r="D17" s="72"/>
      <c r="E17" s="99"/>
      <c r="F17" s="99"/>
      <c r="G17" s="73"/>
      <c r="H17" s="25"/>
      <c r="I17" s="25"/>
      <c r="J17" s="25"/>
      <c r="K17" s="51"/>
      <c r="L17" s="51"/>
      <c r="M17" s="26"/>
    </row>
    <row r="18" s="9" customFormat="1" customHeight="1" spans="1:13">
      <c r="A18" s="22">
        <v>12</v>
      </c>
      <c r="B18" s="23"/>
      <c r="C18" s="22"/>
      <c r="D18" s="72"/>
      <c r="E18" s="99"/>
      <c r="F18" s="99"/>
      <c r="G18" s="73"/>
      <c r="H18" s="25"/>
      <c r="I18" s="25"/>
      <c r="J18" s="25"/>
      <c r="K18" s="51"/>
      <c r="L18" s="51"/>
      <c r="M18" s="26"/>
    </row>
    <row r="19" s="9" customFormat="1" customHeight="1" spans="1:13">
      <c r="A19" s="22">
        <v>13</v>
      </c>
      <c r="B19" s="23"/>
      <c r="C19" s="22"/>
      <c r="D19" s="72"/>
      <c r="E19" s="99"/>
      <c r="F19" s="99"/>
      <c r="G19" s="73"/>
      <c r="H19" s="25"/>
      <c r="I19" s="25"/>
      <c r="J19" s="25"/>
      <c r="K19" s="51"/>
      <c r="L19" s="51"/>
      <c r="M19" s="26"/>
    </row>
    <row r="20" s="9" customFormat="1" customHeight="1" spans="1:13">
      <c r="A20" s="22">
        <v>14</v>
      </c>
      <c r="B20" s="23"/>
      <c r="C20" s="22"/>
      <c r="D20" s="72"/>
      <c r="E20" s="99"/>
      <c r="F20" s="99"/>
      <c r="G20" s="73"/>
      <c r="H20" s="25"/>
      <c r="I20" s="25"/>
      <c r="J20" s="25"/>
      <c r="K20" s="51"/>
      <c r="L20" s="51"/>
      <c r="M20" s="26"/>
    </row>
    <row r="21" s="9" customFormat="1" customHeight="1" spans="1:13">
      <c r="A21" s="22">
        <v>15</v>
      </c>
      <c r="B21" s="23"/>
      <c r="C21" s="22"/>
      <c r="D21" s="72"/>
      <c r="E21" s="99"/>
      <c r="F21" s="99"/>
      <c r="G21" s="73"/>
      <c r="H21" s="25"/>
      <c r="I21" s="25"/>
      <c r="J21" s="25"/>
      <c r="K21" s="51"/>
      <c r="L21" s="51"/>
      <c r="M21" s="26"/>
    </row>
    <row r="22" s="9" customFormat="1" customHeight="1" spans="1:13">
      <c r="A22" s="22">
        <v>16</v>
      </c>
      <c r="B22" s="23"/>
      <c r="C22" s="22"/>
      <c r="D22" s="72"/>
      <c r="E22" s="99"/>
      <c r="F22" s="99"/>
      <c r="G22" s="73"/>
      <c r="H22" s="25"/>
      <c r="I22" s="25"/>
      <c r="J22" s="25"/>
      <c r="K22" s="51"/>
      <c r="L22" s="51"/>
      <c r="M22" s="26"/>
    </row>
    <row r="23" s="9" customFormat="1" customHeight="1" spans="1:13">
      <c r="A23" s="22">
        <v>17</v>
      </c>
      <c r="B23" s="23"/>
      <c r="C23" s="22"/>
      <c r="D23" s="72"/>
      <c r="E23" s="99"/>
      <c r="F23" s="99"/>
      <c r="G23" s="73"/>
      <c r="H23" s="25"/>
      <c r="I23" s="25"/>
      <c r="J23" s="25"/>
      <c r="K23" s="51"/>
      <c r="L23" s="51"/>
      <c r="M23" s="26"/>
    </row>
    <row r="24" s="9" customFormat="1" customHeight="1" spans="1:13">
      <c r="A24" s="22">
        <v>18</v>
      </c>
      <c r="B24" s="23"/>
      <c r="C24" s="22"/>
      <c r="D24" s="72"/>
      <c r="E24" s="99"/>
      <c r="F24" s="99"/>
      <c r="G24" s="73"/>
      <c r="H24" s="25"/>
      <c r="I24" s="25"/>
      <c r="J24" s="25"/>
      <c r="K24" s="51"/>
      <c r="L24" s="51"/>
      <c r="M24" s="26"/>
    </row>
    <row r="25" s="9" customFormat="1" customHeight="1" spans="1:13">
      <c r="A25" s="22">
        <v>19</v>
      </c>
      <c r="B25" s="23"/>
      <c r="C25" s="22"/>
      <c r="D25" s="72"/>
      <c r="E25" s="99"/>
      <c r="F25" s="99"/>
      <c r="G25" s="73"/>
      <c r="H25" s="25"/>
      <c r="I25" s="25"/>
      <c r="J25" s="25"/>
      <c r="K25" s="51"/>
      <c r="L25" s="51"/>
      <c r="M25" s="26"/>
    </row>
    <row r="26" s="9" customFormat="1" customHeight="1" spans="1:13">
      <c r="A26" s="22">
        <v>20</v>
      </c>
      <c r="B26" s="23"/>
      <c r="C26" s="22"/>
      <c r="D26" s="72"/>
      <c r="E26" s="99"/>
      <c r="F26" s="99"/>
      <c r="G26" s="73"/>
      <c r="H26" s="25"/>
      <c r="I26" s="25"/>
      <c r="J26" s="25"/>
      <c r="K26" s="51"/>
      <c r="L26" s="51"/>
      <c r="M26" s="26"/>
    </row>
    <row r="27" s="9" customFormat="1" customHeight="1" spans="1:13">
      <c r="A27" s="27" t="s">
        <v>349</v>
      </c>
      <c r="B27" s="28"/>
      <c r="C27" s="28"/>
      <c r="D27" s="28"/>
      <c r="E27" s="29"/>
      <c r="F27" s="29"/>
      <c r="G27" s="101">
        <f>SUM(G7:G26)</f>
        <v>0</v>
      </c>
      <c r="H27" s="102">
        <f>SUM(H7:H26)</f>
        <v>0</v>
      </c>
      <c r="I27" s="101">
        <f>SUM(I7:I26)</f>
        <v>0</v>
      </c>
      <c r="J27" s="102">
        <f>SUM(J7:J26)</f>
        <v>0</v>
      </c>
      <c r="K27" s="103">
        <f>IF(SUM(K7:K26)-(J27-H27)&lt;0.001,SUM(K7:K26),"false")</f>
        <v>0</v>
      </c>
      <c r="L27" s="51">
        <f>IF(H27=0,0,K27/ABS(H27))*100</f>
        <v>0</v>
      </c>
      <c r="M27" s="31"/>
    </row>
    <row r="28" s="10" customFormat="1" customHeight="1" spans="1:12">
      <c r="A28" s="32"/>
      <c r="D28" s="33"/>
      <c r="E28" s="33"/>
      <c r="F28" s="33"/>
      <c r="G28" s="33"/>
      <c r="H28" s="34"/>
      <c r="I28" s="34"/>
      <c r="J28" s="34"/>
      <c r="K28" s="34"/>
      <c r="L28" s="34"/>
    </row>
    <row r="29" s="10" customFormat="1" customHeight="1" spans="1:13">
      <c r="A29" s="35" t="str">
        <f>表头信息!D8&amp;表头信息!E8</f>
        <v>产权持有单位填表人：谭勃</v>
      </c>
      <c r="B29" s="35"/>
      <c r="C29" s="35"/>
      <c r="D29" s="35"/>
      <c r="E29" s="35"/>
      <c r="F29" s="35"/>
      <c r="G29" s="39"/>
      <c r="J29" s="70" t="str">
        <f>表头信息!D20&amp;表头信息!E23</f>
        <v>评估人员：柳青、殷涛</v>
      </c>
      <c r="K29" s="98"/>
      <c r="L29" s="98"/>
      <c r="M29" s="98"/>
    </row>
    <row r="30" s="10" customFormat="1" customHeight="1" spans="1:11">
      <c r="A30" s="38" t="str">
        <f>表头信息!D11&amp;表头信息!E11</f>
        <v>填表日期：2022年11月2日</v>
      </c>
      <c r="B30" s="36"/>
      <c r="C30" s="36"/>
      <c r="D30" s="36"/>
      <c r="E30" s="39"/>
      <c r="F30" s="39"/>
      <c r="G30" s="39"/>
      <c r="I30" s="39"/>
      <c r="J30" s="39"/>
      <c r="K30" s="39"/>
    </row>
    <row r="31" customHeight="1" spans="4:7">
      <c r="D31" s="71"/>
      <c r="E31" s="71"/>
      <c r="F31" s="71"/>
      <c r="G31" s="71"/>
    </row>
  </sheetData>
  <protectedRanges>
    <protectedRange sqref="M7:M26 A7:J26" name="区域1"/>
  </protectedRanges>
  <mergeCells count="21">
    <mergeCell ref="A1:M1"/>
    <mergeCell ref="A2:M2"/>
    <mergeCell ref="L3:M3"/>
    <mergeCell ref="L4:M4"/>
    <mergeCell ref="A27:E27"/>
    <mergeCell ref="D28:G28"/>
    <mergeCell ref="A29:E29"/>
    <mergeCell ref="J29:M29"/>
    <mergeCell ref="A5:A6"/>
    <mergeCell ref="B5:B6"/>
    <mergeCell ref="C5:C6"/>
    <mergeCell ref="D5:D6"/>
    <mergeCell ref="E5:E6"/>
    <mergeCell ref="F5:F6"/>
    <mergeCell ref="G5:G6"/>
    <mergeCell ref="H5:H6"/>
    <mergeCell ref="I5:I6"/>
    <mergeCell ref="J5:J6"/>
    <mergeCell ref="K5:K6"/>
    <mergeCell ref="L5:L6"/>
    <mergeCell ref="M5:M6"/>
  </mergeCells>
  <conditionalFormatting sqref="N5:P6">
    <cfRule type="expression" dxfId="0" priority="1" stopIfTrue="1">
      <formula>$P$8=""</formula>
    </cfRule>
  </conditionalFormatting>
  <hyperlinks>
    <hyperlink ref="A1:M1" location="'3-2交易性金融资产汇总 '!A1" display="=&quot;交易性金融资产—基金投资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8718" name="Check Box 126" r:id="rId4">
              <controlPr defaultSize="0">
                <anchor moveWithCells="1">
                  <from>
                    <xdr:col>13</xdr:col>
                    <xdr:colOff>203200</xdr:colOff>
                    <xdr:row>0</xdr:row>
                    <xdr:rowOff>89535</xdr:rowOff>
                  </from>
                  <to>
                    <xdr:col>15</xdr:col>
                    <xdr:colOff>260350</xdr:colOff>
                    <xdr:row>1</xdr:row>
                    <xdr:rowOff>133350</xdr:rowOff>
                  </to>
                </anchor>
              </controlPr>
            </control>
          </mc:Choice>
        </mc:AlternateContent>
      </controls>
    </mc:Choice>
  </mc:AlternateContent>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90" zoomScaleNormal="100" workbookViewId="0">
      <pane xSplit="1" ySplit="6" topLeftCell="B7" activePane="bottomRight" state="frozen"/>
      <selection/>
      <selection pane="topRight"/>
      <selection pane="bottomLeft"/>
      <selection pane="bottomRight" activeCell="L3" sqref="L3"/>
    </sheetView>
  </sheetViews>
  <sheetFormatPr defaultColWidth="9" defaultRowHeight="15.75" customHeight="1"/>
  <cols>
    <col min="1" max="1" width="5.5" customWidth="1"/>
    <col min="2" max="2" width="27.0833333333333" customWidth="1"/>
    <col min="3" max="3" width="9.75" customWidth="1"/>
    <col min="4" max="4" width="16" customWidth="1"/>
    <col min="5" max="9" width="11.8333333333333" customWidth="1"/>
    <col min="10" max="10" width="13.25" customWidth="1"/>
  </cols>
  <sheetData>
    <row r="1" ht="30" customHeight="1"/>
  </sheetData>
  <protectedRanges>
    <protectedRange sqref="A7:G26 J7:J26"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32142" name="Option Button 14" r:id="rId3">
              <controlPr defaultSize="0">
                <anchor moveWithCells="1">
                  <from>
                    <xdr:col>10</xdr:col>
                    <xdr:colOff>69850</xdr:colOff>
                    <xdr:row>0</xdr:row>
                    <xdr:rowOff>89535</xdr:rowOff>
                  </from>
                  <to>
                    <xdr:col>11</xdr:col>
                    <xdr:colOff>666750</xdr:colOff>
                    <xdr:row>1</xdr:row>
                    <xdr:rowOff>63500</xdr:rowOff>
                  </to>
                </anchor>
              </controlPr>
            </control>
          </mc:Choice>
        </mc:AlternateContent>
      </controls>
    </mc:Choice>
  </mc:AlternateContent>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90" zoomScaleNormal="100" workbookViewId="0">
      <pane xSplit="1" ySplit="6" topLeftCell="B7" activePane="bottomRight" state="frozen"/>
      <selection/>
      <selection pane="topRight"/>
      <selection pane="bottomLeft"/>
      <selection pane="bottomRight" activeCell="M4" sqref="M4"/>
    </sheetView>
  </sheetViews>
  <sheetFormatPr defaultColWidth="9" defaultRowHeight="15.75" customHeight="1"/>
  <cols>
    <col min="1" max="1" width="4.33333333333333" customWidth="1"/>
    <col min="2" max="2" width="18.8333333333333" customWidth="1"/>
    <col min="3" max="6" width="9.25" customWidth="1"/>
    <col min="7" max="11" width="11" customWidth="1"/>
    <col min="12" max="12" width="15.5833333333333" customWidth="1"/>
  </cols>
  <sheetData>
    <row r="1" ht="30" customHeight="1"/>
  </sheetData>
  <protectedRanges>
    <protectedRange sqref="A7:I24 G26:I26 L7:L24"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34190" name="Option Button 14" r:id="rId3">
              <controlPr defaultSize="0">
                <anchor moveWithCells="1">
                  <from>
                    <xdr:col>12</xdr:col>
                    <xdr:colOff>95250</xdr:colOff>
                    <xdr:row>0</xdr:row>
                    <xdr:rowOff>95250</xdr:rowOff>
                  </from>
                  <to>
                    <xdr:col>14</xdr:col>
                    <xdr:colOff>69850</xdr:colOff>
                    <xdr:row>1</xdr:row>
                    <xdr:rowOff>101600</xdr:rowOff>
                  </to>
                </anchor>
              </controlPr>
            </control>
          </mc:Choice>
        </mc:AlternateContent>
      </controls>
    </mc:Choice>
  </mc:AlternateContent>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
  <sheetViews>
    <sheetView view="pageBreakPreview" zoomScale="85" zoomScaleNormal="100" workbookViewId="0">
      <pane xSplit="1" ySplit="6" topLeftCell="B7" activePane="bottomRight" state="frozen"/>
      <selection/>
      <selection pane="topRight"/>
      <selection pane="bottomLeft"/>
      <selection pane="bottomRight" activeCell="N5" sqref="N5"/>
    </sheetView>
  </sheetViews>
  <sheetFormatPr defaultColWidth="9" defaultRowHeight="15.75" customHeight="1"/>
  <cols>
    <col min="1" max="1" width="4.33333333333333" customWidth="1"/>
    <col min="2" max="2" width="18.8333333333333" customWidth="1"/>
    <col min="3" max="5" width="8.75" customWidth="1"/>
    <col min="6" max="6" width="9.33333333333333"/>
    <col min="7" max="12" width="12" customWidth="1"/>
  </cols>
  <sheetData>
    <row r="1" ht="30" customHeight="1"/>
  </sheetData>
  <protectedRanges>
    <protectedRange sqref="A7:I24 G26:I26 L7:L24"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35213" name="Option Button 13" r:id="rId3">
              <controlPr defaultSize="0">
                <anchor moveWithCells="1">
                  <from>
                    <xdr:col>12</xdr:col>
                    <xdr:colOff>127000</xdr:colOff>
                    <xdr:row>0</xdr:row>
                    <xdr:rowOff>69850</xdr:rowOff>
                  </from>
                  <to>
                    <xdr:col>14</xdr:col>
                    <xdr:colOff>139700</xdr:colOff>
                    <xdr:row>1</xdr:row>
                    <xdr:rowOff>88900</xdr:rowOff>
                  </to>
                </anchor>
              </controlPr>
            </control>
          </mc:Choice>
        </mc:AlternateContent>
      </controls>
    </mc:Choice>
  </mc:AlternateContent>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85" zoomScaleNormal="100" workbookViewId="0">
      <pane xSplit="1" ySplit="6" topLeftCell="B8" activePane="bottomRight" state="frozen"/>
      <selection/>
      <selection pane="topRight"/>
      <selection pane="bottomLeft"/>
      <selection pane="bottomRight" activeCell="J5" sqref="J5"/>
    </sheetView>
  </sheetViews>
  <sheetFormatPr defaultColWidth="9" defaultRowHeight="15.75" customHeight="1"/>
  <cols>
    <col min="1" max="1" width="5.25" customWidth="1"/>
    <col min="2" max="2" width="27.5833333333333" customWidth="1"/>
    <col min="3" max="3" width="14.8333333333333" customWidth="1"/>
    <col min="4" max="4" width="8.25" customWidth="1"/>
    <col min="5" max="8" width="13.5" customWidth="1"/>
    <col min="9" max="9" width="20.75" customWidth="1"/>
  </cols>
  <sheetData>
    <row r="1" ht="30" customHeight="1"/>
  </sheetData>
  <protectedRanges>
    <protectedRange sqref="A7:F24 E26:F26 I7:I24"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36238" name="Option Button 1038" r:id="rId3">
              <controlPr defaultSize="0">
                <anchor moveWithCells="1">
                  <from>
                    <xdr:col>9</xdr:col>
                    <xdr:colOff>88900</xdr:colOff>
                    <xdr:row>0</xdr:row>
                    <xdr:rowOff>56515</xdr:rowOff>
                  </from>
                  <to>
                    <xdr:col>11</xdr:col>
                    <xdr:colOff>88900</xdr:colOff>
                    <xdr:row>1</xdr:row>
                    <xdr:rowOff>146050</xdr:rowOff>
                  </to>
                </anchor>
              </controlPr>
            </control>
          </mc:Choice>
        </mc:AlternateContent>
      </controls>
    </mc:Choice>
  </mc:AlternateContent>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85" zoomScaleNormal="100" workbookViewId="0">
      <pane xSplit="1" ySplit="6" topLeftCell="B7" activePane="bottomRight" state="frozen"/>
      <selection/>
      <selection pane="topRight"/>
      <selection pane="bottomLeft"/>
      <selection pane="bottomRight" activeCell="L4" sqref="L4"/>
    </sheetView>
  </sheetViews>
  <sheetFormatPr defaultColWidth="9" defaultRowHeight="15.75" customHeight="1"/>
  <cols>
    <col min="1" max="1" width="4.75" customWidth="1"/>
    <col min="2" max="2" width="26.8333333333333" customWidth="1"/>
    <col min="3" max="4" width="8.08333333333333" customWidth="1"/>
    <col min="5" max="5" width="7.75" customWidth="1"/>
    <col min="6" max="10" width="11.5" customWidth="1"/>
    <col min="11" max="11" width="18.0833333333333" customWidth="1"/>
    <col min="13" max="13" width="11.75" customWidth="1"/>
    <col min="16" max="16" width="12" customWidth="1"/>
    <col min="17" max="17" width="10.5" customWidth="1"/>
  </cols>
  <sheetData>
    <row r="1" ht="30" customHeight="1"/>
  </sheetData>
  <protectedRanges>
    <protectedRange sqref="A7:H24 F26:H26 K7:K24"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37262" name="Option Button 14" r:id="rId3">
              <controlPr defaultSize="0">
                <anchor moveWithCells="1">
                  <from>
                    <xdr:col>11</xdr:col>
                    <xdr:colOff>69850</xdr:colOff>
                    <xdr:row>0</xdr:row>
                    <xdr:rowOff>38735</xdr:rowOff>
                  </from>
                  <to>
                    <xdr:col>12</xdr:col>
                    <xdr:colOff>800100</xdr:colOff>
                    <xdr:row>1</xdr:row>
                    <xdr:rowOff>120015</xdr:rowOff>
                  </to>
                </anchor>
              </controlPr>
            </control>
          </mc:Choice>
        </mc:AlternateContent>
      </controls>
    </mc:Choice>
  </mc:AlternateContent>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
  <sheetViews>
    <sheetView view="pageBreakPreview" zoomScale="85" zoomScaleNormal="100" workbookViewId="0">
      <pane xSplit="1" ySplit="6" topLeftCell="B7" activePane="bottomRight" state="frozen"/>
      <selection/>
      <selection pane="topRight"/>
      <selection pane="bottomLeft"/>
      <selection pane="bottomRight" activeCell="N6" sqref="N6"/>
    </sheetView>
  </sheetViews>
  <sheetFormatPr defaultColWidth="9" defaultRowHeight="15.75" customHeight="1"/>
  <cols>
    <col min="1" max="1" width="5.58333333333333" customWidth="1"/>
    <col min="2" max="2" width="15.8333333333333" customWidth="1"/>
    <col min="3" max="3" width="15.5833333333333" customWidth="1"/>
    <col min="4" max="4" width="8.75" customWidth="1"/>
    <col min="5" max="5" width="10.0833333333333" customWidth="1"/>
    <col min="6" max="6" width="7" customWidth="1"/>
    <col min="7" max="12" width="10.0833333333333" customWidth="1"/>
    <col min="13" max="13" width="14.25" customWidth="1"/>
  </cols>
  <sheetData>
    <row r="1" ht="30" customHeight="1"/>
  </sheetData>
  <protectedRanges>
    <protectedRange sqref="A7:J24 H26:J26 M7:M24" name="区域1"/>
  </protectedRanges>
  <printOptions horizontalCentered="1"/>
  <pageMargins left="0.354330708661417" right="0.354330708661417" top="0.78740157480315" bottom="0.590551181102362" header="0.590551181102362" footer="0.393700787401575"/>
  <pageSetup paperSize="9" scale="95"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38290" name="Option Button 18" r:id="rId3">
              <controlPr defaultSize="0">
                <anchor moveWithCells="1">
                  <from>
                    <xdr:col>13</xdr:col>
                    <xdr:colOff>114300</xdr:colOff>
                    <xdr:row>0</xdr:row>
                    <xdr:rowOff>56515</xdr:rowOff>
                  </from>
                  <to>
                    <xdr:col>15</xdr:col>
                    <xdr:colOff>57150</xdr:colOff>
                    <xdr:row>1</xdr:row>
                    <xdr:rowOff>76835</xdr:rowOff>
                  </to>
                </anchor>
              </controlPr>
            </control>
          </mc:Choice>
        </mc:AlternateContent>
      </controls>
    </mc:Choice>
  </mc:AlternateContent>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Normal="100" workbookViewId="0">
      <pane xSplit="1" ySplit="6" topLeftCell="B7" activePane="bottomRight" state="frozen"/>
      <selection/>
      <selection pane="topRight"/>
      <selection pane="bottomLeft"/>
      <selection pane="bottomRight" activeCell="N4" sqref="N4"/>
    </sheetView>
  </sheetViews>
  <sheetFormatPr defaultColWidth="9" defaultRowHeight="15.75" customHeight="1"/>
  <cols>
    <col min="1" max="1" width="5.83333333333333" customWidth="1"/>
    <col min="2" max="2" width="19.25" customWidth="1"/>
    <col min="3" max="7" width="10" customWidth="1"/>
    <col min="8" max="8" width="10.5" customWidth="1"/>
    <col min="9" max="9" width="7.83333333333333" customWidth="1"/>
    <col min="10" max="10" width="10.5" customWidth="1"/>
    <col min="11" max="11" width="9" customWidth="1"/>
    <col min="12" max="12" width="6.83333333333333" customWidth="1"/>
    <col min="13" max="13" width="11.3333333333333" customWidth="1"/>
  </cols>
  <sheetData>
    <row r="1" ht="30" customHeight="1"/>
  </sheetData>
  <protectedRanges>
    <protectedRange sqref="M7:M26 A7:J26"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40333" name="Option Button 13" r:id="rId3">
              <controlPr defaultSize="0">
                <anchor moveWithCells="1">
                  <from>
                    <xdr:col>13</xdr:col>
                    <xdr:colOff>19050</xdr:colOff>
                    <xdr:row>0</xdr:row>
                    <xdr:rowOff>50800</xdr:rowOff>
                  </from>
                  <to>
                    <xdr:col>14</xdr:col>
                    <xdr:colOff>654050</xdr:colOff>
                    <xdr:row>1</xdr:row>
                    <xdr:rowOff>50800</xdr:rowOff>
                  </to>
                </anchor>
              </controlPr>
            </control>
          </mc:Choice>
        </mc:AlternateContent>
      </controls>
    </mc:Choice>
  </mc:AlternateContent>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Normal="100" workbookViewId="0">
      <pane xSplit="1" ySplit="6" topLeftCell="B7" activePane="bottomRight" state="frozen"/>
      <selection/>
      <selection pane="topRight"/>
      <selection pane="bottomLeft"/>
      <selection pane="bottomRight" activeCell="M4" sqref="M4"/>
    </sheetView>
  </sheetViews>
  <sheetFormatPr defaultColWidth="9" defaultRowHeight="15.75" customHeight="1"/>
  <cols>
    <col min="1" max="1" width="5.5" customWidth="1"/>
    <col min="2" max="2" width="19.75" customWidth="1"/>
    <col min="3" max="5" width="9.83333333333333" customWidth="1"/>
    <col min="7" max="11" width="10.0833333333333" customWidth="1"/>
    <col min="12" max="12" width="16.75" customWidth="1"/>
  </cols>
  <sheetData>
    <row r="1" ht="30" customHeight="1"/>
  </sheetData>
  <protectedRanges>
    <protectedRange sqref="L7:L26 A7:I26"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41359" name="Option Button 15" r:id="rId3">
              <controlPr defaultSize="0">
                <anchor moveWithCells="1">
                  <from>
                    <xdr:col>12</xdr:col>
                    <xdr:colOff>57150</xdr:colOff>
                    <xdr:row>0</xdr:row>
                    <xdr:rowOff>69850</xdr:rowOff>
                  </from>
                  <to>
                    <xdr:col>14</xdr:col>
                    <xdr:colOff>101600</xdr:colOff>
                    <xdr:row>1</xdr:row>
                    <xdr:rowOff>38100</xdr:rowOff>
                  </to>
                </anchor>
              </controlPr>
            </control>
          </mc:Choice>
        </mc:AlternateContent>
      </controls>
    </mc:Choice>
  </mc:AlternateContent>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85" zoomScaleNormal="100" workbookViewId="0">
      <pane xSplit="1" ySplit="6" topLeftCell="B7" activePane="bottomRight" state="frozen"/>
      <selection/>
      <selection pane="topRight"/>
      <selection pane="bottomLeft"/>
      <selection pane="bottomRight" activeCell="O5" sqref="O5"/>
    </sheetView>
  </sheetViews>
  <sheetFormatPr defaultColWidth="9" defaultRowHeight="15.75" customHeight="1"/>
  <cols>
    <col min="1" max="1" width="4.33333333333333" customWidth="1"/>
    <col min="2" max="2" width="13.8333333333333" customWidth="1"/>
    <col min="3" max="3" width="10.8333333333333" customWidth="1"/>
    <col min="4" max="6" width="8.33333333333333" customWidth="1"/>
    <col min="7" max="12" width="11.0833333333333" customWidth="1"/>
    <col min="13" max="13" width="10.3333333333333" customWidth="1"/>
  </cols>
  <sheetData>
    <row r="1" ht="30" customHeight="1"/>
  </sheetData>
  <protectedRanges>
    <protectedRange sqref="M7:M26 A7:J26"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42385" name="Option Button 17" r:id="rId3">
              <controlPr defaultSize="0">
                <anchor moveWithCells="1">
                  <from>
                    <xdr:col>13</xdr:col>
                    <xdr:colOff>19050</xdr:colOff>
                    <xdr:row>0</xdr:row>
                    <xdr:rowOff>76200</xdr:rowOff>
                  </from>
                  <to>
                    <xdr:col>15</xdr:col>
                    <xdr:colOff>323850</xdr:colOff>
                    <xdr:row>1</xdr:row>
                    <xdr:rowOff>190500</xdr:rowOff>
                  </to>
                </anchor>
              </controlPr>
            </control>
          </mc:Choice>
        </mc:AlternateContent>
      </controls>
    </mc:Choice>
  </mc:AlternateContent>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90" zoomScaleNormal="100" workbookViewId="0">
      <pane xSplit="1" ySplit="6" topLeftCell="B7" activePane="bottomRight" state="frozen"/>
      <selection/>
      <selection pane="topRight"/>
      <selection pane="bottomLeft"/>
      <selection pane="bottomRight" activeCell="U13" sqref="U13"/>
    </sheetView>
  </sheetViews>
  <sheetFormatPr defaultColWidth="9" defaultRowHeight="15.75" customHeight="1"/>
  <cols>
    <col min="1" max="1" width="4.08333333333333" customWidth="1"/>
    <col min="2" max="2" width="7.25" customWidth="1"/>
    <col min="3" max="3" width="9.08333333333333" customWidth="1"/>
    <col min="4" max="4" width="17.5833333333333" customWidth="1"/>
    <col min="5" max="8" width="4.5" customWidth="1"/>
    <col min="9" max="17" width="7.58333333333333" customWidth="1"/>
    <col min="18" max="18" width="6" customWidth="1"/>
  </cols>
  <sheetData>
    <row r="1" ht="30" customHeight="1"/>
  </sheetData>
  <protectedRanges>
    <protectedRange sqref="A7:N24 J26:L26 N26 Q7:R24"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44429" name="Option Button 1037" r:id="rId3">
              <controlPr defaultSize="0">
                <anchor moveWithCells="1">
                  <from>
                    <xdr:col>18</xdr:col>
                    <xdr:colOff>76200</xdr:colOff>
                    <xdr:row>0</xdr:row>
                    <xdr:rowOff>69850</xdr:rowOff>
                  </from>
                  <to>
                    <xdr:col>20</xdr:col>
                    <xdr:colOff>114300</xdr:colOff>
                    <xdr:row>1</xdr:row>
                    <xdr:rowOff>146050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1"/>
  <sheetViews>
    <sheetView view="pageBreakPreview" zoomScale="85" zoomScaleNormal="100" workbookViewId="0">
      <pane xSplit="1" ySplit="6" topLeftCell="B7" activePane="bottomRight" state="frozen"/>
      <selection/>
      <selection pane="topRight"/>
      <selection pane="bottomLeft"/>
      <selection pane="bottomRight" activeCell="J8" sqref="J8:L26"/>
    </sheetView>
  </sheetViews>
  <sheetFormatPr defaultColWidth="8.66666666666667" defaultRowHeight="15.75" customHeight="1"/>
  <cols>
    <col min="1" max="1" width="4.33333333333333" style="11" customWidth="1"/>
    <col min="2" max="2" width="13.8333333333333" style="11" customWidth="1"/>
    <col min="3" max="3" width="10.8333333333333" style="11" customWidth="1"/>
    <col min="4" max="6" width="8.33333333333333" style="11" customWidth="1"/>
    <col min="7" max="12" width="11.0833333333333" style="11" customWidth="1"/>
    <col min="13" max="13" width="10.3333333333333" style="11" customWidth="1"/>
    <col min="14" max="32" width="9" style="11"/>
    <col min="33" max="16384" width="8.66666666666667" style="11"/>
  </cols>
  <sheetData>
    <row r="1" s="7" customFormat="1" ht="30" customHeight="1" spans="1:13">
      <c r="A1" s="12" t="str">
        <f>"衍生金融资产评估"&amp;表头信息!E35</f>
        <v>衍生金融资产评估明细表</v>
      </c>
      <c r="B1" s="12"/>
      <c r="C1" s="12"/>
      <c r="D1" s="12"/>
      <c r="E1" s="12"/>
      <c r="F1" s="12"/>
      <c r="G1" s="12"/>
      <c r="H1" s="12"/>
      <c r="I1" s="46"/>
      <c r="J1" s="46"/>
      <c r="K1" s="46"/>
      <c r="L1" s="46"/>
      <c r="M1" s="46"/>
    </row>
    <row r="2" customHeight="1" spans="1:13">
      <c r="A2" s="13" t="str">
        <f>表头信息!D5&amp;表头信息!E5</f>
        <v>评估基准日：2022年10月31日</v>
      </c>
      <c r="B2" s="13"/>
      <c r="C2" s="13"/>
      <c r="D2" s="13"/>
      <c r="E2" s="13"/>
      <c r="F2" s="13"/>
      <c r="G2" s="13"/>
      <c r="H2" s="13"/>
      <c r="I2" s="13"/>
      <c r="J2" s="13"/>
      <c r="K2" s="13"/>
      <c r="L2" s="13"/>
      <c r="M2" s="13"/>
    </row>
    <row r="3" customHeight="1" spans="1:13">
      <c r="A3" s="13"/>
      <c r="B3" s="13"/>
      <c r="C3" s="13"/>
      <c r="D3" s="13"/>
      <c r="E3" s="13"/>
      <c r="F3" s="13"/>
      <c r="G3" s="13"/>
      <c r="H3" s="13"/>
      <c r="I3" s="14"/>
      <c r="J3" s="14"/>
      <c r="K3" s="14"/>
      <c r="L3" s="15" t="s">
        <v>369</v>
      </c>
      <c r="M3" s="86"/>
    </row>
    <row r="4" customHeight="1" spans="1:13">
      <c r="A4" s="83" t="str">
        <f>表头信息!D2&amp;表头信息!E2</f>
        <v>产权持有单位：西安曲江楼观旅游农业开发有限公司</v>
      </c>
      <c r="B4" s="18"/>
      <c r="C4" s="18"/>
      <c r="D4" s="18"/>
      <c r="E4" s="18"/>
      <c r="F4" s="18"/>
      <c r="G4" s="18"/>
      <c r="H4" s="18"/>
      <c r="I4" s="18"/>
      <c r="J4" s="18"/>
      <c r="K4" s="18"/>
      <c r="L4" s="87" t="s">
        <v>3</v>
      </c>
      <c r="M4" s="88"/>
    </row>
    <row r="5" s="8" customFormat="1" customHeight="1" spans="1:16">
      <c r="A5" s="20" t="s">
        <v>5</v>
      </c>
      <c r="B5" s="20" t="s">
        <v>370</v>
      </c>
      <c r="C5" s="20" t="s">
        <v>371</v>
      </c>
      <c r="D5" s="20" t="s">
        <v>372</v>
      </c>
      <c r="E5" s="20" t="s">
        <v>340</v>
      </c>
      <c r="F5" s="20" t="s">
        <v>373</v>
      </c>
      <c r="G5" s="20" t="s">
        <v>354</v>
      </c>
      <c r="H5" s="20" t="s">
        <v>238</v>
      </c>
      <c r="I5" s="20" t="s">
        <v>367</v>
      </c>
      <c r="J5" s="20" t="s">
        <v>239</v>
      </c>
      <c r="K5" s="20" t="s">
        <v>240</v>
      </c>
      <c r="L5" s="20" t="s">
        <v>241</v>
      </c>
      <c r="M5" s="20" t="s">
        <v>8</v>
      </c>
      <c r="N5" s="89" t="s">
        <v>297</v>
      </c>
      <c r="O5" s="89" t="s">
        <v>344</v>
      </c>
      <c r="P5" s="89" t="s">
        <v>345</v>
      </c>
    </row>
    <row r="6" s="8" customFormat="1" customHeight="1" spans="1:16">
      <c r="A6" s="21"/>
      <c r="B6" s="21"/>
      <c r="C6" s="21"/>
      <c r="D6" s="21"/>
      <c r="E6" s="21"/>
      <c r="F6" s="21"/>
      <c r="G6" s="21"/>
      <c r="H6" s="21"/>
      <c r="I6" s="21"/>
      <c r="J6" s="21"/>
      <c r="K6" s="21"/>
      <c r="L6" s="21" t="s">
        <v>314</v>
      </c>
      <c r="M6" s="21"/>
      <c r="N6" s="89" t="s">
        <v>374</v>
      </c>
      <c r="O6" s="89" t="s">
        <v>347</v>
      </c>
      <c r="P6" s="89" t="s">
        <v>348</v>
      </c>
    </row>
    <row r="7" s="9" customFormat="1" customHeight="1" spans="1:13">
      <c r="A7" s="22">
        <v>1</v>
      </c>
      <c r="B7" s="23"/>
      <c r="C7" s="22"/>
      <c r="D7" s="72"/>
      <c r="E7" s="99"/>
      <c r="F7" s="100"/>
      <c r="G7" s="73"/>
      <c r="H7" s="25"/>
      <c r="I7" s="25"/>
      <c r="J7" s="25"/>
      <c r="K7" s="51">
        <f>J7-H7</f>
        <v>0</v>
      </c>
      <c r="L7" s="51">
        <f>IF(H7=0,0,K7/ABS(H7))*100</f>
        <v>0</v>
      </c>
      <c r="M7" s="26"/>
    </row>
    <row r="8" s="9" customFormat="1" customHeight="1" spans="1:13">
      <c r="A8" s="22">
        <v>2</v>
      </c>
      <c r="B8" s="23"/>
      <c r="C8" s="22"/>
      <c r="D8" s="72"/>
      <c r="E8" s="99"/>
      <c r="F8" s="99"/>
      <c r="G8" s="73"/>
      <c r="H8" s="25"/>
      <c r="I8" s="25"/>
      <c r="J8" s="25"/>
      <c r="K8" s="51"/>
      <c r="L8" s="51"/>
      <c r="M8" s="26"/>
    </row>
    <row r="9" s="9" customFormat="1" customHeight="1" spans="1:13">
      <c r="A9" s="22">
        <v>3</v>
      </c>
      <c r="B9" s="23"/>
      <c r="C9" s="22"/>
      <c r="D9" s="72"/>
      <c r="E9" s="99"/>
      <c r="F9" s="99"/>
      <c r="G9" s="73"/>
      <c r="H9" s="25"/>
      <c r="I9" s="25"/>
      <c r="J9" s="25"/>
      <c r="K9" s="51"/>
      <c r="L9" s="51"/>
      <c r="M9" s="26"/>
    </row>
    <row r="10" s="9" customFormat="1" customHeight="1" spans="1:13">
      <c r="A10" s="22">
        <v>4</v>
      </c>
      <c r="B10" s="23"/>
      <c r="C10" s="22"/>
      <c r="D10" s="72"/>
      <c r="E10" s="99"/>
      <c r="F10" s="99"/>
      <c r="G10" s="73"/>
      <c r="H10" s="25"/>
      <c r="I10" s="25"/>
      <c r="J10" s="25"/>
      <c r="K10" s="51"/>
      <c r="L10" s="51"/>
      <c r="M10" s="26"/>
    </row>
    <row r="11" s="9" customFormat="1" customHeight="1" spans="1:13">
      <c r="A11" s="22">
        <v>5</v>
      </c>
      <c r="B11" s="23"/>
      <c r="C11" s="22"/>
      <c r="D11" s="72"/>
      <c r="E11" s="99"/>
      <c r="F11" s="99"/>
      <c r="G11" s="73"/>
      <c r="H11" s="25"/>
      <c r="I11" s="25"/>
      <c r="J11" s="25"/>
      <c r="K11" s="51"/>
      <c r="L11" s="51"/>
      <c r="M11" s="26"/>
    </row>
    <row r="12" s="9" customFormat="1" customHeight="1" spans="1:13">
      <c r="A12" s="22">
        <v>6</v>
      </c>
      <c r="B12" s="23"/>
      <c r="C12" s="22"/>
      <c r="D12" s="72"/>
      <c r="E12" s="99"/>
      <c r="F12" s="99"/>
      <c r="G12" s="73"/>
      <c r="H12" s="25"/>
      <c r="I12" s="25"/>
      <c r="J12" s="25"/>
      <c r="K12" s="51"/>
      <c r="L12" s="51"/>
      <c r="M12" s="26"/>
    </row>
    <row r="13" s="9" customFormat="1" customHeight="1" spans="1:13">
      <c r="A13" s="22">
        <v>7</v>
      </c>
      <c r="B13" s="23"/>
      <c r="C13" s="22"/>
      <c r="D13" s="72"/>
      <c r="E13" s="99"/>
      <c r="F13" s="99"/>
      <c r="G13" s="73"/>
      <c r="H13" s="25"/>
      <c r="I13" s="25"/>
      <c r="J13" s="25"/>
      <c r="K13" s="51"/>
      <c r="L13" s="51"/>
      <c r="M13" s="26"/>
    </row>
    <row r="14" s="9" customFormat="1" customHeight="1" spans="1:13">
      <c r="A14" s="22">
        <v>8</v>
      </c>
      <c r="B14" s="23"/>
      <c r="C14" s="22"/>
      <c r="D14" s="72"/>
      <c r="E14" s="99"/>
      <c r="F14" s="99"/>
      <c r="G14" s="73"/>
      <c r="H14" s="25"/>
      <c r="I14" s="25"/>
      <c r="J14" s="25"/>
      <c r="K14" s="51"/>
      <c r="L14" s="51"/>
      <c r="M14" s="26"/>
    </row>
    <row r="15" s="9" customFormat="1" customHeight="1" spans="1:13">
      <c r="A15" s="22">
        <v>9</v>
      </c>
      <c r="B15" s="23"/>
      <c r="C15" s="22"/>
      <c r="D15" s="72"/>
      <c r="E15" s="99"/>
      <c r="F15" s="99"/>
      <c r="G15" s="73"/>
      <c r="H15" s="25"/>
      <c r="I15" s="25"/>
      <c r="J15" s="25"/>
      <c r="K15" s="51"/>
      <c r="L15" s="51"/>
      <c r="M15" s="26"/>
    </row>
    <row r="16" s="9" customFormat="1" customHeight="1" spans="1:13">
      <c r="A16" s="22">
        <v>10</v>
      </c>
      <c r="B16" s="23"/>
      <c r="C16" s="22"/>
      <c r="D16" s="72"/>
      <c r="E16" s="99"/>
      <c r="F16" s="99"/>
      <c r="G16" s="73"/>
      <c r="H16" s="25"/>
      <c r="I16" s="25"/>
      <c r="J16" s="25"/>
      <c r="K16" s="51"/>
      <c r="L16" s="51"/>
      <c r="M16" s="26"/>
    </row>
    <row r="17" s="9" customFormat="1" customHeight="1" spans="1:13">
      <c r="A17" s="22">
        <v>11</v>
      </c>
      <c r="B17" s="23"/>
      <c r="C17" s="22"/>
      <c r="D17" s="72"/>
      <c r="E17" s="99"/>
      <c r="F17" s="99"/>
      <c r="G17" s="73"/>
      <c r="H17" s="25"/>
      <c r="I17" s="25"/>
      <c r="J17" s="25"/>
      <c r="K17" s="51"/>
      <c r="L17" s="51"/>
      <c r="M17" s="26"/>
    </row>
    <row r="18" s="9" customFormat="1" customHeight="1" spans="1:13">
      <c r="A18" s="22">
        <v>12</v>
      </c>
      <c r="B18" s="23"/>
      <c r="C18" s="22"/>
      <c r="D18" s="72"/>
      <c r="E18" s="99"/>
      <c r="F18" s="99"/>
      <c r="G18" s="73"/>
      <c r="H18" s="25"/>
      <c r="I18" s="25"/>
      <c r="J18" s="25"/>
      <c r="K18" s="51"/>
      <c r="L18" s="51"/>
      <c r="M18" s="26"/>
    </row>
    <row r="19" s="9" customFormat="1" customHeight="1" spans="1:13">
      <c r="A19" s="22">
        <v>13</v>
      </c>
      <c r="B19" s="23"/>
      <c r="C19" s="22"/>
      <c r="D19" s="72"/>
      <c r="E19" s="99"/>
      <c r="F19" s="99"/>
      <c r="G19" s="73"/>
      <c r="H19" s="25"/>
      <c r="I19" s="25"/>
      <c r="J19" s="25"/>
      <c r="K19" s="51"/>
      <c r="L19" s="51"/>
      <c r="M19" s="26"/>
    </row>
    <row r="20" s="9" customFormat="1" customHeight="1" spans="1:13">
      <c r="A20" s="22">
        <v>14</v>
      </c>
      <c r="B20" s="23"/>
      <c r="C20" s="22"/>
      <c r="D20" s="72"/>
      <c r="E20" s="99"/>
      <c r="F20" s="99"/>
      <c r="G20" s="73"/>
      <c r="H20" s="25"/>
      <c r="I20" s="25"/>
      <c r="J20" s="25"/>
      <c r="K20" s="51"/>
      <c r="L20" s="51"/>
      <c r="M20" s="26"/>
    </row>
    <row r="21" s="9" customFormat="1" customHeight="1" spans="1:13">
      <c r="A21" s="22">
        <v>15</v>
      </c>
      <c r="B21" s="23"/>
      <c r="C21" s="22"/>
      <c r="D21" s="72"/>
      <c r="E21" s="99"/>
      <c r="F21" s="99"/>
      <c r="G21" s="73"/>
      <c r="H21" s="25"/>
      <c r="I21" s="25"/>
      <c r="J21" s="25"/>
      <c r="K21" s="51"/>
      <c r="L21" s="51"/>
      <c r="M21" s="26"/>
    </row>
    <row r="22" s="9" customFormat="1" customHeight="1" spans="1:13">
      <c r="A22" s="22">
        <v>16</v>
      </c>
      <c r="B22" s="23"/>
      <c r="C22" s="22"/>
      <c r="D22" s="72"/>
      <c r="E22" s="99"/>
      <c r="F22" s="99"/>
      <c r="G22" s="73"/>
      <c r="H22" s="25"/>
      <c r="I22" s="25"/>
      <c r="J22" s="25"/>
      <c r="K22" s="51"/>
      <c r="L22" s="51"/>
      <c r="M22" s="26"/>
    </row>
    <row r="23" s="9" customFormat="1" customHeight="1" spans="1:13">
      <c r="A23" s="22">
        <v>17</v>
      </c>
      <c r="B23" s="23"/>
      <c r="C23" s="22"/>
      <c r="D23" s="72"/>
      <c r="E23" s="99"/>
      <c r="F23" s="99"/>
      <c r="G23" s="73"/>
      <c r="H23" s="25"/>
      <c r="I23" s="25"/>
      <c r="J23" s="25"/>
      <c r="K23" s="51"/>
      <c r="L23" s="51"/>
      <c r="M23" s="26"/>
    </row>
    <row r="24" s="9" customFormat="1" customHeight="1" spans="1:13">
      <c r="A24" s="22">
        <v>18</v>
      </c>
      <c r="B24" s="23"/>
      <c r="C24" s="22"/>
      <c r="D24" s="72"/>
      <c r="E24" s="99"/>
      <c r="F24" s="99"/>
      <c r="G24" s="73"/>
      <c r="H24" s="25"/>
      <c r="I24" s="25"/>
      <c r="J24" s="25"/>
      <c r="K24" s="51"/>
      <c r="L24" s="51"/>
      <c r="M24" s="26"/>
    </row>
    <row r="25" s="9" customFormat="1" customHeight="1" spans="1:13">
      <c r="A25" s="22">
        <v>19</v>
      </c>
      <c r="B25" s="23"/>
      <c r="C25" s="22"/>
      <c r="D25" s="72"/>
      <c r="E25" s="99"/>
      <c r="F25" s="99"/>
      <c r="G25" s="73"/>
      <c r="H25" s="25"/>
      <c r="I25" s="25"/>
      <c r="J25" s="25"/>
      <c r="K25" s="51"/>
      <c r="L25" s="51"/>
      <c r="M25" s="26"/>
    </row>
    <row r="26" s="9" customFormat="1" customHeight="1" spans="1:13">
      <c r="A26" s="22">
        <v>20</v>
      </c>
      <c r="B26" s="23"/>
      <c r="C26" s="22"/>
      <c r="D26" s="72"/>
      <c r="E26" s="99"/>
      <c r="F26" s="99"/>
      <c r="G26" s="73"/>
      <c r="H26" s="25"/>
      <c r="I26" s="25"/>
      <c r="J26" s="25"/>
      <c r="K26" s="51"/>
      <c r="L26" s="51"/>
      <c r="M26" s="26"/>
    </row>
    <row r="27" s="9" customFormat="1" customHeight="1" spans="1:13">
      <c r="A27" s="27" t="s">
        <v>349</v>
      </c>
      <c r="B27" s="28"/>
      <c r="C27" s="28"/>
      <c r="D27" s="28"/>
      <c r="E27" s="29"/>
      <c r="F27" s="29"/>
      <c r="G27" s="101">
        <f>SUM(G7:G26)</f>
        <v>0</v>
      </c>
      <c r="H27" s="102">
        <f>SUM(H7:H26)</f>
        <v>0</v>
      </c>
      <c r="I27" s="101">
        <f>SUM(I7:I26)</f>
        <v>0</v>
      </c>
      <c r="J27" s="102">
        <f>SUM(J7:J26)</f>
        <v>0</v>
      </c>
      <c r="K27" s="103">
        <f>IF(SUM(K7:K26)-(J27-H27)&lt;0.001,SUM(K7:K26),"false")</f>
        <v>0</v>
      </c>
      <c r="L27" s="51">
        <f>IF(H27=0,0,K27/ABS(H27))*100</f>
        <v>0</v>
      </c>
      <c r="M27" s="31"/>
    </row>
    <row r="28" s="10" customFormat="1" customHeight="1" spans="1:12">
      <c r="A28" s="32"/>
      <c r="D28" s="33"/>
      <c r="E28" s="33"/>
      <c r="F28" s="33"/>
      <c r="G28" s="33"/>
      <c r="H28" s="34"/>
      <c r="I28" s="34"/>
      <c r="J28" s="34"/>
      <c r="K28" s="34"/>
      <c r="L28" s="34"/>
    </row>
    <row r="29" s="10" customFormat="1" customHeight="1" spans="1:13">
      <c r="A29" s="35" t="str">
        <f>表头信息!D8&amp;表头信息!E8</f>
        <v>产权持有单位填表人：谭勃</v>
      </c>
      <c r="B29" s="35"/>
      <c r="C29" s="35"/>
      <c r="D29" s="35"/>
      <c r="E29" s="35"/>
      <c r="F29" s="35"/>
      <c r="G29" s="39"/>
      <c r="J29" s="70" t="str">
        <f>表头信息!D20&amp;表头信息!E23</f>
        <v>评估人员：柳青、殷涛</v>
      </c>
      <c r="K29" s="98"/>
      <c r="L29" s="98"/>
      <c r="M29" s="98"/>
    </row>
    <row r="30" s="10" customFormat="1" customHeight="1" spans="1:11">
      <c r="A30" s="38" t="str">
        <f>表头信息!D11&amp;表头信息!E11</f>
        <v>填表日期：2022年11月2日</v>
      </c>
      <c r="B30" s="36"/>
      <c r="C30" s="36"/>
      <c r="D30" s="36"/>
      <c r="E30" s="39"/>
      <c r="F30" s="39"/>
      <c r="G30" s="39"/>
      <c r="I30" s="39"/>
      <c r="J30" s="39"/>
      <c r="K30" s="39"/>
    </row>
    <row r="31" customHeight="1" spans="4:7">
      <c r="D31" s="71"/>
      <c r="E31" s="71"/>
      <c r="F31" s="71"/>
      <c r="G31" s="71"/>
    </row>
  </sheetData>
  <protectedRanges>
    <protectedRange sqref="M7:M26 A7:J26" name="区域1"/>
  </protectedRanges>
  <mergeCells count="21">
    <mergeCell ref="A1:M1"/>
    <mergeCell ref="A2:M2"/>
    <mergeCell ref="L3:M3"/>
    <mergeCell ref="L4:M4"/>
    <mergeCell ref="A27:E27"/>
    <mergeCell ref="D28:G28"/>
    <mergeCell ref="A29:E29"/>
    <mergeCell ref="J29:M29"/>
    <mergeCell ref="A5:A6"/>
    <mergeCell ref="B5:B6"/>
    <mergeCell ref="C5:C6"/>
    <mergeCell ref="D5:D6"/>
    <mergeCell ref="E5:E6"/>
    <mergeCell ref="F5:F6"/>
    <mergeCell ref="G5:G6"/>
    <mergeCell ref="H5:H6"/>
    <mergeCell ref="I5:I6"/>
    <mergeCell ref="J5:J6"/>
    <mergeCell ref="K5:K6"/>
    <mergeCell ref="L5:L6"/>
    <mergeCell ref="M5:M6"/>
  </mergeCells>
  <conditionalFormatting sqref="N5:P6">
    <cfRule type="expression" dxfId="0" priority="1" stopIfTrue="1">
      <formula>$P$8=""</formula>
    </cfRule>
  </conditionalFormatting>
  <hyperlinks>
    <hyperlink ref="A1:M1" location="'3-流动资产汇总'!A1" display="=&quot;衍生金融资产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3377" name="Check Box 257" r:id="rId4">
              <controlPr defaultSize="0">
                <anchor moveWithCells="1">
                  <from>
                    <xdr:col>13</xdr:col>
                    <xdr:colOff>38100</xdr:colOff>
                    <xdr:row>0</xdr:row>
                    <xdr:rowOff>69850</xdr:rowOff>
                  </from>
                  <to>
                    <xdr:col>15</xdr:col>
                    <xdr:colOff>76200</xdr:colOff>
                    <xdr:row>1</xdr:row>
                    <xdr:rowOff>50800</xdr:rowOff>
                  </to>
                </anchor>
              </controlPr>
            </control>
          </mc:Choice>
        </mc:AlternateContent>
      </controls>
    </mc:Choice>
  </mc:AlternateContent>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Normal="100" workbookViewId="0">
      <pane xSplit="1" ySplit="6" topLeftCell="B7" activePane="bottomRight" state="frozen"/>
      <selection/>
      <selection pane="topRight"/>
      <selection pane="bottomLeft"/>
      <selection pane="bottomRight" activeCell="L9" sqref="L9"/>
    </sheetView>
  </sheetViews>
  <sheetFormatPr defaultColWidth="9" defaultRowHeight="15.75" customHeight="1"/>
  <cols>
    <col min="1" max="1" width="4.25" customWidth="1"/>
    <col min="3" max="3" width="12.5833333333333" customWidth="1"/>
    <col min="4" max="4" width="17.0833333333333" customWidth="1"/>
    <col min="5" max="8" width="5.5" customWidth="1"/>
    <col min="9" max="9" width="8.83333333333333" customWidth="1"/>
    <col min="10" max="10" width="13.75" customWidth="1"/>
    <col min="11" max="14" width="8.83333333333333" customWidth="1"/>
    <col min="15" max="15" width="8.08333333333333" customWidth="1"/>
  </cols>
  <sheetData>
    <row r="1" ht="30" customHeight="1"/>
  </sheetData>
  <protectedRanges>
    <protectedRange sqref="A7:L26 O7:O26" name="区域1"/>
  </protectedRanges>
  <printOptions horizontalCentered="1"/>
  <pageMargins left="0.354330708661417" right="0.354330708661417" top="0.78740157480315" bottom="0.590551181102362" header="0.590551181102362" footer="0.393700787401575"/>
  <pageSetup paperSize="9" fitToHeight="0" orientation="landscape" blackAndWhite="1" horizontalDpi="600"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45453" name="Option Button 13" r:id="rId3">
              <controlPr defaultSize="0">
                <anchor moveWithCells="1">
                  <from>
                    <xdr:col>15</xdr:col>
                    <xdr:colOff>495300</xdr:colOff>
                    <xdr:row>0</xdr:row>
                    <xdr:rowOff>89535</xdr:rowOff>
                  </from>
                  <to>
                    <xdr:col>18</xdr:col>
                    <xdr:colOff>139700</xdr:colOff>
                    <xdr:row>2</xdr:row>
                    <xdr:rowOff>76835</xdr:rowOff>
                  </to>
                </anchor>
              </controlPr>
            </control>
          </mc:Choice>
        </mc:AlternateContent>
      </controls>
    </mc:Choice>
  </mc:AlternateContent>
</worksheet>
</file>

<file path=xl/worksheets/sheet1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Normal="100" workbookViewId="0">
      <pane xSplit="1" ySplit="6" topLeftCell="B7" activePane="bottomRight" state="frozen"/>
      <selection/>
      <selection pane="topRight"/>
      <selection pane="bottomLeft"/>
      <selection pane="bottomRight" activeCell="R5" sqref="R5"/>
    </sheetView>
  </sheetViews>
  <sheetFormatPr defaultColWidth="9" defaultRowHeight="15.75" customHeight="1"/>
  <cols>
    <col min="1" max="1" width="4.33333333333333" customWidth="1"/>
    <col min="2" max="2" width="6.25" customWidth="1"/>
    <col min="3" max="3" width="10.0833333333333" customWidth="1"/>
    <col min="4" max="4" width="17.8333333333333" customWidth="1"/>
    <col min="5" max="5" width="8.58333333333333" customWidth="1"/>
    <col min="6" max="10" width="5.33333333333333" customWidth="1"/>
    <col min="11" max="11" width="6.58333333333333" customWidth="1"/>
    <col min="12" max="16" width="8.25" customWidth="1"/>
    <col min="17" max="17" width="8.08333333333333" customWidth="1"/>
  </cols>
  <sheetData>
    <row r="1" ht="30" customHeight="1"/>
  </sheetData>
  <protectedRanges>
    <protectedRange sqref="A7:N24 L26:N26 Q7:Q24" name="区域1"/>
  </protectedRanges>
  <printOptions horizontalCentered="1"/>
  <pageMargins left="0.354330708661417" right="0.354330708661417" top="0.78740157480315" bottom="0.590551181102362" header="0.590551181102362" footer="0.393700787401575"/>
  <pageSetup paperSize="9" fitToHeight="0" orientation="landscape" blackAndWhite="1" horizontalDpi="600"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46482" name="Option Button 18" r:id="rId3">
              <controlPr defaultSize="0">
                <anchor moveWithCells="1">
                  <from>
                    <xdr:col>17</xdr:col>
                    <xdr:colOff>69850</xdr:colOff>
                    <xdr:row>0</xdr:row>
                    <xdr:rowOff>114300</xdr:rowOff>
                  </from>
                  <to>
                    <xdr:col>18</xdr:col>
                    <xdr:colOff>628650</xdr:colOff>
                    <xdr:row>1</xdr:row>
                    <xdr:rowOff>146050</xdr:rowOff>
                  </to>
                </anchor>
              </controlPr>
            </control>
          </mc:Choice>
        </mc:AlternateContent>
      </controls>
    </mc:Choice>
  </mc:AlternateContent>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Normal="100" workbookViewId="0">
      <pane xSplit="1" ySplit="6" topLeftCell="B7" activePane="bottomRight" state="frozen"/>
      <selection/>
      <selection pane="topRight"/>
      <selection pane="bottomLeft"/>
      <selection pane="bottomRight" activeCell="R4" sqref="R4"/>
    </sheetView>
  </sheetViews>
  <sheetFormatPr defaultColWidth="9" defaultRowHeight="15.75" customHeight="1"/>
  <cols>
    <col min="1" max="1" width="6.33333333333333" customWidth="1"/>
    <col min="2" max="2" width="6.83333333333333" customWidth="1"/>
    <col min="3" max="3" width="9.08333333333333" customWidth="1"/>
    <col min="4" max="4" width="17.25" customWidth="1"/>
    <col min="5" max="5" width="8"/>
    <col min="6" max="11" width="4.83333333333333" customWidth="1"/>
    <col min="12" max="12" width="13.5833333333333" customWidth="1"/>
    <col min="13" max="16" width="8.33333333333333" customWidth="1"/>
    <col min="17" max="17" width="7.08333333333333" customWidth="1"/>
  </cols>
  <sheetData>
    <row r="1" ht="30" customHeight="1"/>
  </sheetData>
  <protectedRanges>
    <protectedRange sqref="A7:N26 Q7:Q26" name="区域1"/>
  </protectedRanges>
  <printOptions horizontalCentered="1"/>
  <pageMargins left="0.354330708661417" right="0.354330708661417" top="0.78740157480315" bottom="0.590551181102362" header="0.590551181102362" footer="0.393700787401575"/>
  <pageSetup paperSize="9" fitToHeight="0" orientation="landscape" blackAndWhite="1" horizontalDpi="600"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47506" name="Option Button 18" r:id="rId3">
              <controlPr defaultSize="0">
                <anchor moveWithCells="1">
                  <from>
                    <xdr:col>17</xdr:col>
                    <xdr:colOff>95250</xdr:colOff>
                    <xdr:row>0</xdr:row>
                    <xdr:rowOff>95250</xdr:rowOff>
                  </from>
                  <to>
                    <xdr:col>18</xdr:col>
                    <xdr:colOff>615950</xdr:colOff>
                    <xdr:row>1</xdr:row>
                    <xdr:rowOff>50800</xdr:rowOff>
                  </to>
                </anchor>
              </controlPr>
            </control>
          </mc:Choice>
        </mc:AlternateContent>
      </controls>
    </mc:Choice>
  </mc:AlternateContent>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85" zoomScaleNormal="100" workbookViewId="0">
      <pane xSplit="1" ySplit="6" topLeftCell="B7" activePane="bottomRight" state="frozen"/>
      <selection/>
      <selection pane="topRight"/>
      <selection pane="bottomLeft"/>
      <selection pane="bottomRight" activeCell="X5" sqref="X5"/>
    </sheetView>
  </sheetViews>
  <sheetFormatPr defaultColWidth="9" defaultRowHeight="15.75" customHeight="1"/>
  <cols>
    <col min="1" max="1" width="5" customWidth="1"/>
    <col min="2" max="2" width="7.75" customWidth="1"/>
    <col min="3" max="3" width="8.75" customWidth="1"/>
    <col min="4" max="4" width="8.08333333333333" customWidth="1" outlineLevel="1"/>
    <col min="5" max="5" width="8.5" customWidth="1" outlineLevel="1"/>
    <col min="6" max="6" width="9" customWidth="1" outlineLevel="1"/>
    <col min="7" max="7" width="10.3333333333333" customWidth="1" outlineLevel="1"/>
    <col min="8" max="8" width="4.83333333333333" customWidth="1"/>
    <col min="9" max="9" width="7.08333333333333" customWidth="1" outlineLevel="1"/>
    <col min="10" max="10" width="5.75" customWidth="1" outlineLevel="1"/>
    <col min="11" max="12" width="4.83333333333333" customWidth="1"/>
    <col min="13" max="13" width="9.25" customWidth="1"/>
    <col min="14" max="22" width="8.25" customWidth="1"/>
    <col min="23" max="23" width="6.5" customWidth="1"/>
  </cols>
  <sheetData>
    <row r="1" ht="30" customHeight="1"/>
  </sheetData>
  <protectedRanges>
    <protectedRange sqref="A7:S24 O26:Q26 S26 V7:W24"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49550" name="Option Button 1038" r:id="rId3">
              <controlPr defaultSize="0">
                <anchor moveWithCells="1">
                  <from>
                    <xdr:col>23</xdr:col>
                    <xdr:colOff>76200</xdr:colOff>
                    <xdr:row>0</xdr:row>
                    <xdr:rowOff>50800</xdr:rowOff>
                  </from>
                  <to>
                    <xdr:col>26</xdr:col>
                    <xdr:colOff>190500</xdr:colOff>
                    <xdr:row>2</xdr:row>
                    <xdr:rowOff>19050</xdr:rowOff>
                  </to>
                </anchor>
              </controlPr>
            </control>
          </mc:Choice>
        </mc:AlternateContent>
      </controls>
    </mc:Choice>
  </mc:AlternateContent>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85" zoomScaleNormal="100" workbookViewId="0">
      <pane xSplit="1" ySplit="6" topLeftCell="B7" activePane="bottomRight" state="frozen"/>
      <selection/>
      <selection pane="topRight"/>
      <selection pane="bottomLeft"/>
      <selection pane="bottomRight" activeCell="R6" sqref="R6"/>
    </sheetView>
  </sheetViews>
  <sheetFormatPr defaultColWidth="9" defaultRowHeight="15.75" customHeight="1"/>
  <cols>
    <col min="1" max="1" width="4.83333333333333" customWidth="1"/>
    <col min="2" max="2" width="16.8333333333333" customWidth="1"/>
    <col min="3" max="7" width="5" customWidth="1"/>
    <col min="8" max="8" width="7.75" customWidth="1"/>
    <col min="9" max="16" width="8.58333333333333" customWidth="1"/>
    <col min="17" max="17" width="7.25" customWidth="1"/>
  </cols>
  <sheetData>
    <row r="1" ht="30" customHeight="1"/>
  </sheetData>
  <protectedRanges>
    <protectedRange sqref="A7:M24 I26:K26 M26 P7:Q24"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50573" name="Option Button 13" r:id="rId3">
              <controlPr defaultSize="0">
                <anchor moveWithCells="1">
                  <from>
                    <xdr:col>17</xdr:col>
                    <xdr:colOff>19050</xdr:colOff>
                    <xdr:row>0</xdr:row>
                    <xdr:rowOff>76200</xdr:rowOff>
                  </from>
                  <to>
                    <xdr:col>19</xdr:col>
                    <xdr:colOff>641350</xdr:colOff>
                    <xdr:row>2</xdr:row>
                    <xdr:rowOff>0</xdr:rowOff>
                  </to>
                </anchor>
              </controlPr>
            </control>
          </mc:Choice>
        </mc:AlternateContent>
      </controls>
    </mc:Choice>
  </mc:AlternateContent>
</worksheet>
</file>

<file path=xl/worksheets/sheet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85" zoomScaleNormal="100" workbookViewId="0">
      <pane xSplit="1" ySplit="6" topLeftCell="B7" activePane="bottomRight" state="frozen"/>
      <selection/>
      <selection pane="topRight"/>
      <selection pane="bottomLeft"/>
      <selection pane="bottomRight" activeCell="P8" sqref="P8"/>
    </sheetView>
  </sheetViews>
  <sheetFormatPr defaultColWidth="9" defaultRowHeight="15.75" customHeight="1"/>
  <cols>
    <col min="1" max="1" width="4.5" customWidth="1"/>
    <col min="2" max="2" width="17.3333333333333" customWidth="1"/>
    <col min="3" max="4" width="5.33333333333333" customWidth="1"/>
    <col min="5" max="5" width="16.3333333333333" customWidth="1"/>
    <col min="6" max="8" width="4.83333333333333" customWidth="1"/>
    <col min="9" max="15" width="8.5" customWidth="1"/>
    <col min="16" max="16" width="7.33333333333333" customWidth="1"/>
  </cols>
  <sheetData>
    <row r="1" ht="30" customHeight="1"/>
  </sheetData>
  <protectedRanges>
    <protectedRange sqref="A7:M24 I26:K26 M26 P7:P24"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51597" name="Option Button 13" r:id="rId3">
              <controlPr defaultSize="0">
                <anchor moveWithCells="1">
                  <from>
                    <xdr:col>16</xdr:col>
                    <xdr:colOff>69850</xdr:colOff>
                    <xdr:row>0</xdr:row>
                    <xdr:rowOff>89535</xdr:rowOff>
                  </from>
                  <to>
                    <xdr:col>18</xdr:col>
                    <xdr:colOff>260350</xdr:colOff>
                    <xdr:row>1</xdr:row>
                    <xdr:rowOff>88900</xdr:rowOff>
                  </to>
                </anchor>
              </controlPr>
            </control>
          </mc:Choice>
        </mc:AlternateContent>
      </controls>
    </mc:Choice>
  </mc:AlternateContent>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85" zoomScaleNormal="100" workbookViewId="0">
      <pane xSplit="1" ySplit="6" topLeftCell="B7" activePane="bottomRight" state="frozen"/>
      <selection/>
      <selection pane="topRight"/>
      <selection pane="bottomLeft"/>
      <selection pane="bottomRight" activeCell="T5" sqref="T5"/>
    </sheetView>
  </sheetViews>
  <sheetFormatPr defaultColWidth="9" defaultRowHeight="15.75" customHeight="1"/>
  <cols>
    <col min="1" max="1" width="4.33333333333333" customWidth="1"/>
    <col min="2" max="2" width="8"/>
    <col min="3" max="3" width="11.5" customWidth="1"/>
    <col min="4" max="4" width="10" customWidth="1"/>
    <col min="5" max="5" width="9.25" customWidth="1"/>
    <col min="6" max="9" width="4.83333333333333" customWidth="1"/>
    <col min="10" max="16" width="8.58333333333333" customWidth="1"/>
    <col min="17" max="17" width="10.25" customWidth="1" outlineLevel="1"/>
    <col min="18" max="18" width="8.58333333333333" customWidth="1" outlineLevel="1"/>
    <col min="19" max="19" width="7.75" customWidth="1"/>
  </cols>
  <sheetData>
    <row r="1" ht="30" customHeight="1"/>
  </sheetData>
  <protectedRanges>
    <protectedRange sqref="S7:S24 J26:L26 N26 A7:N24"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52622" name="Option Button 14" r:id="rId3">
              <controlPr defaultSize="0">
                <anchor moveWithCells="1">
                  <from>
                    <xdr:col>19</xdr:col>
                    <xdr:colOff>44450</xdr:colOff>
                    <xdr:row>0</xdr:row>
                    <xdr:rowOff>56515</xdr:rowOff>
                  </from>
                  <to>
                    <xdr:col>21</xdr:col>
                    <xdr:colOff>57150</xdr:colOff>
                    <xdr:row>1</xdr:row>
                    <xdr:rowOff>76835</xdr:rowOff>
                  </to>
                </anchor>
              </controlPr>
            </control>
          </mc:Choice>
        </mc:AlternateContent>
      </controls>
    </mc:Choice>
  </mc:AlternateContent>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85" zoomScaleNormal="100" workbookViewId="0">
      <pane xSplit="1" ySplit="6" topLeftCell="B7" activePane="bottomRight" state="frozen"/>
      <selection/>
      <selection pane="topRight"/>
      <selection pane="bottomLeft"/>
      <selection pane="bottomRight" activeCell="Q3" sqref="Q3"/>
    </sheetView>
  </sheetViews>
  <sheetFormatPr defaultColWidth="8.66666666666667" defaultRowHeight="15.75" customHeight="1"/>
  <cols>
    <col min="1" max="1" width="4.25" customWidth="1"/>
    <col min="2" max="2" width="8"/>
    <col min="3" max="3" width="13.8333333333333" customWidth="1"/>
    <col min="4" max="4" width="7.5" customWidth="1"/>
    <col min="5" max="8" width="4.75" customWidth="1"/>
    <col min="9" max="9" width="7.58333333333333" customWidth="1"/>
    <col min="17" max="17" width="10" customWidth="1" outlineLevel="1"/>
    <col min="18" max="18" width="9" outlineLevel="1"/>
    <col min="19" max="19" width="8.08333333333333" customWidth="1"/>
  </cols>
  <sheetData>
    <row r="1" ht="30" customHeight="1"/>
  </sheetData>
  <protectedRanges>
    <protectedRange sqref="A7:N24 J26:L26 N26 S7:S24"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53646" name="Option Button 14" r:id="rId3">
              <controlPr defaultSize="0">
                <anchor moveWithCells="1">
                  <from>
                    <xdr:col>19</xdr:col>
                    <xdr:colOff>57150</xdr:colOff>
                    <xdr:row>0</xdr:row>
                    <xdr:rowOff>38735</xdr:rowOff>
                  </from>
                  <to>
                    <xdr:col>21</xdr:col>
                    <xdr:colOff>82550</xdr:colOff>
                    <xdr:row>1</xdr:row>
                    <xdr:rowOff>114300</xdr:rowOff>
                  </to>
                </anchor>
              </controlPr>
            </control>
          </mc:Choice>
        </mc:AlternateContent>
      </controls>
    </mc:Choice>
  </mc:AlternateContent>
</worksheet>
</file>

<file path=xl/worksheets/sheet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85" zoomScaleNormal="100" workbookViewId="0">
      <pane xSplit="1" ySplit="6" topLeftCell="B7" activePane="bottomRight" state="frozen"/>
      <selection/>
      <selection pane="topRight"/>
      <selection pane="bottomLeft"/>
      <selection pane="bottomRight" activeCell="S6" sqref="S6"/>
    </sheetView>
  </sheetViews>
  <sheetFormatPr defaultColWidth="9" defaultRowHeight="15.75" customHeight="1"/>
  <cols>
    <col min="1" max="1" width="4.75" customWidth="1"/>
    <col min="2" max="2" width="5.5" customWidth="1"/>
    <col min="3" max="3" width="10.5" customWidth="1"/>
    <col min="4" max="4" width="11.25" customWidth="1"/>
    <col min="5" max="5" width="10.3333333333333" customWidth="1"/>
    <col min="6" max="7" width="4.33333333333333" customWidth="1"/>
    <col min="8" max="9" width="5" customWidth="1"/>
    <col min="10" max="16" width="8.83333333333333" customWidth="1"/>
    <col min="17" max="18" width="8.83333333333333" customWidth="1" outlineLevel="1"/>
    <col min="19" max="19" width="7.83333333333333" customWidth="1"/>
  </cols>
  <sheetData>
    <row r="1" ht="30" customHeight="1"/>
  </sheetData>
  <protectedRanges>
    <protectedRange sqref="S7:S24 J26:L26 N26 A7:N24"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54670" name="Option Button 1038" r:id="rId3">
              <controlPr defaultSize="0">
                <anchor moveWithCells="1">
                  <from>
                    <xdr:col>19</xdr:col>
                    <xdr:colOff>38100</xdr:colOff>
                    <xdr:row>0</xdr:row>
                    <xdr:rowOff>50800</xdr:rowOff>
                  </from>
                  <to>
                    <xdr:col>21</xdr:col>
                    <xdr:colOff>69850</xdr:colOff>
                    <xdr:row>1</xdr:row>
                    <xdr:rowOff>133350</xdr:rowOff>
                  </to>
                </anchor>
              </controlPr>
            </control>
          </mc:Choice>
        </mc:AlternateContent>
      </controls>
    </mc:Choice>
  </mc:AlternateContent>
</worksheet>
</file>

<file path=xl/worksheets/sheet1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85" zoomScaleNormal="100" workbookViewId="0">
      <pane xSplit="1" ySplit="6" topLeftCell="B7" activePane="bottomRight" state="frozen"/>
      <selection/>
      <selection pane="topRight"/>
      <selection pane="bottomLeft"/>
      <selection pane="bottomRight" activeCell="Q6" sqref="Q6"/>
    </sheetView>
  </sheetViews>
  <sheetFormatPr defaultColWidth="9" defaultRowHeight="15.75" customHeight="1"/>
  <cols>
    <col min="1" max="1" width="3.83333333333333" customWidth="1"/>
    <col min="2" max="2" width="6.83333333333333" customWidth="1"/>
    <col min="3" max="3" width="12.5833333333333" customWidth="1"/>
    <col min="4" max="4" width="16.25" customWidth="1"/>
    <col min="5" max="9" width="5" customWidth="1"/>
    <col min="10" max="10" width="8" customWidth="1"/>
    <col min="11" max="15" width="9.08333333333333" customWidth="1"/>
    <col min="16" max="16" width="12.8333333333333" customWidth="1"/>
  </cols>
  <sheetData>
    <row r="1" ht="30" customHeight="1"/>
  </sheetData>
  <protectedRanges>
    <protectedRange sqref="P7:P26 A7:M26"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55693" name="Option Button 13" r:id="rId3">
              <controlPr defaultSize="0">
                <anchor moveWithCells="1">
                  <from>
                    <xdr:col>16</xdr:col>
                    <xdr:colOff>76200</xdr:colOff>
                    <xdr:row>0</xdr:row>
                    <xdr:rowOff>56515</xdr:rowOff>
                  </from>
                  <to>
                    <xdr:col>18</xdr:col>
                    <xdr:colOff>514350</xdr:colOff>
                    <xdr:row>1</xdr:row>
                    <xdr:rowOff>170815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31"/>
  <sheetViews>
    <sheetView view="pageBreakPreview" zoomScaleNormal="100" workbookViewId="0">
      <pane xSplit="1" ySplit="6" topLeftCell="B7" activePane="bottomRight" state="frozen"/>
      <selection/>
      <selection pane="topRight"/>
      <selection pane="bottomLeft"/>
      <selection pane="bottomRight" activeCell="J8" sqref="J8:L26"/>
    </sheetView>
  </sheetViews>
  <sheetFormatPr defaultColWidth="8.66666666666667" defaultRowHeight="15.75" customHeight="1"/>
  <cols>
    <col min="1" max="1" width="5.25" style="11" customWidth="1"/>
    <col min="2" max="2" width="18" style="11" customWidth="1"/>
    <col min="3" max="3" width="12" style="11" customWidth="1"/>
    <col min="4" max="4" width="9.5" style="11" customWidth="1"/>
    <col min="5" max="5" width="9.08333333333333" style="11" customWidth="1"/>
    <col min="6" max="6" width="6.5" style="11" customWidth="1"/>
    <col min="7" max="7" width="9.08333333333333" style="11" customWidth="1"/>
    <col min="8" max="9" width="13.75" style="240" customWidth="1"/>
    <col min="10" max="10" width="7.75" style="240" customWidth="1"/>
    <col min="11" max="11" width="6.83333333333333" style="240" customWidth="1"/>
    <col min="12" max="12" width="14.75" style="11" customWidth="1"/>
    <col min="13" max="15" width="9" style="11"/>
    <col min="16" max="16" width="9" style="269"/>
    <col min="17" max="32" width="9" style="11"/>
    <col min="33" max="16384" width="8.66666666666667" style="11"/>
  </cols>
  <sheetData>
    <row r="1" s="7" customFormat="1" ht="30" customHeight="1" spans="1:16">
      <c r="A1" s="12" t="str">
        <f>"应收票据评估"&amp;表头信息!E35</f>
        <v>应收票据评估明细表</v>
      </c>
      <c r="B1" s="12"/>
      <c r="C1" s="12"/>
      <c r="D1" s="12"/>
      <c r="E1" s="12"/>
      <c r="F1" s="12"/>
      <c r="G1" s="12"/>
      <c r="H1" s="12"/>
      <c r="I1" s="294"/>
      <c r="J1" s="139"/>
      <c r="K1" s="139"/>
      <c r="L1" s="139"/>
      <c r="P1" s="270"/>
    </row>
    <row r="2" customHeight="1" spans="1:12">
      <c r="A2" s="13" t="str">
        <f>表头信息!D5&amp;表头信息!E5</f>
        <v>评估基准日：2022年10月31日</v>
      </c>
      <c r="B2" s="13"/>
      <c r="C2" s="13"/>
      <c r="D2" s="13"/>
      <c r="E2" s="13"/>
      <c r="F2" s="13"/>
      <c r="G2" s="13"/>
      <c r="H2" s="13"/>
      <c r="I2" s="14"/>
      <c r="J2" s="14"/>
      <c r="K2" s="14"/>
      <c r="L2" s="14"/>
    </row>
    <row r="3" customHeight="1" spans="1:12">
      <c r="A3" s="13"/>
      <c r="B3" s="13"/>
      <c r="C3" s="13"/>
      <c r="D3" s="13"/>
      <c r="E3" s="13"/>
      <c r="F3" s="13"/>
      <c r="G3" s="13"/>
      <c r="H3" s="13"/>
      <c r="I3" s="14"/>
      <c r="J3" s="14"/>
      <c r="K3" s="14"/>
      <c r="L3" s="15" t="s">
        <v>375</v>
      </c>
    </row>
    <row r="4" customHeight="1" spans="1:12">
      <c r="A4" s="83" t="str">
        <f>表头信息!D2&amp;表头信息!E2</f>
        <v>产权持有单位：西安曲江楼观旅游农业开发有限公司</v>
      </c>
      <c r="B4" s="18"/>
      <c r="C4" s="18"/>
      <c r="D4" s="18"/>
      <c r="E4" s="18"/>
      <c r="F4" s="18"/>
      <c r="G4" s="18"/>
      <c r="H4" s="233"/>
      <c r="I4" s="233"/>
      <c r="J4" s="233"/>
      <c r="K4" s="233"/>
      <c r="L4" s="19" t="s">
        <v>3</v>
      </c>
    </row>
    <row r="5" s="8" customFormat="1" customHeight="1" spans="1:17">
      <c r="A5" s="20" t="s">
        <v>5</v>
      </c>
      <c r="B5" s="20" t="s">
        <v>376</v>
      </c>
      <c r="C5" s="20" t="s">
        <v>377</v>
      </c>
      <c r="D5" s="20" t="s">
        <v>378</v>
      </c>
      <c r="E5" s="20" t="s">
        <v>379</v>
      </c>
      <c r="F5" s="20" t="s">
        <v>353</v>
      </c>
      <c r="G5" s="20" t="s">
        <v>380</v>
      </c>
      <c r="H5" s="20" t="s">
        <v>238</v>
      </c>
      <c r="I5" s="20" t="s">
        <v>239</v>
      </c>
      <c r="J5" s="20" t="s">
        <v>240</v>
      </c>
      <c r="K5" s="20" t="s">
        <v>241</v>
      </c>
      <c r="L5" s="20" t="s">
        <v>8</v>
      </c>
      <c r="M5" s="118" t="s">
        <v>297</v>
      </c>
      <c r="N5" s="118"/>
      <c r="O5" s="118" t="s">
        <v>345</v>
      </c>
      <c r="P5" s="296" t="s">
        <v>381</v>
      </c>
      <c r="Q5" s="118" t="s">
        <v>382</v>
      </c>
    </row>
    <row r="6" s="8" customFormat="1" customHeight="1" spans="1:17">
      <c r="A6" s="21"/>
      <c r="B6" s="21"/>
      <c r="C6" s="41"/>
      <c r="D6" s="21"/>
      <c r="E6" s="21"/>
      <c r="F6" s="21"/>
      <c r="G6" s="21"/>
      <c r="H6" s="21"/>
      <c r="I6" s="21"/>
      <c r="J6" s="21"/>
      <c r="K6" s="21" t="s">
        <v>314</v>
      </c>
      <c r="L6" s="21"/>
      <c r="M6" s="118" t="s">
        <v>383</v>
      </c>
      <c r="N6" s="118" t="s">
        <v>301</v>
      </c>
      <c r="O6" s="118" t="s">
        <v>348</v>
      </c>
      <c r="P6" s="296"/>
      <c r="Q6" s="118"/>
    </row>
    <row r="7" s="9" customFormat="1" customHeight="1" spans="1:16">
      <c r="A7" s="22">
        <v>1</v>
      </c>
      <c r="B7" s="23"/>
      <c r="C7" s="23"/>
      <c r="D7" s="99"/>
      <c r="E7" s="99"/>
      <c r="F7" s="140"/>
      <c r="G7" s="140"/>
      <c r="H7" s="25"/>
      <c r="I7" s="25"/>
      <c r="J7" s="51">
        <f>I7-H7</f>
        <v>0</v>
      </c>
      <c r="K7" s="51">
        <f>IF(H7=0,0,J7/ABS(H7))*100</f>
        <v>0</v>
      </c>
      <c r="L7" s="26"/>
      <c r="P7" s="272"/>
    </row>
    <row r="8" s="9" customFormat="1" customHeight="1" spans="1:16">
      <c r="A8" s="22">
        <v>2</v>
      </c>
      <c r="B8" s="23"/>
      <c r="C8" s="23"/>
      <c r="D8" s="99"/>
      <c r="E8" s="99"/>
      <c r="F8" s="140"/>
      <c r="G8" s="140"/>
      <c r="H8" s="25"/>
      <c r="I8" s="25"/>
      <c r="J8" s="51"/>
      <c r="K8" s="51"/>
      <c r="L8" s="26"/>
      <c r="P8" s="272"/>
    </row>
    <row r="9" s="9" customFormat="1" customHeight="1" spans="1:16">
      <c r="A9" s="22">
        <v>3</v>
      </c>
      <c r="B9" s="23"/>
      <c r="C9" s="23"/>
      <c r="D9" s="99"/>
      <c r="E9" s="99"/>
      <c r="F9" s="140"/>
      <c r="G9" s="140"/>
      <c r="H9" s="25"/>
      <c r="I9" s="25"/>
      <c r="J9" s="51"/>
      <c r="K9" s="51"/>
      <c r="L9" s="26"/>
      <c r="P9" s="272"/>
    </row>
    <row r="10" s="9" customFormat="1" customHeight="1" spans="1:16">
      <c r="A10" s="22">
        <v>4</v>
      </c>
      <c r="B10" s="23"/>
      <c r="C10" s="23"/>
      <c r="D10" s="99"/>
      <c r="E10" s="99"/>
      <c r="F10" s="140"/>
      <c r="G10" s="140"/>
      <c r="H10" s="25"/>
      <c r="I10" s="25"/>
      <c r="J10" s="51"/>
      <c r="K10" s="51"/>
      <c r="L10" s="26"/>
      <c r="P10" s="272"/>
    </row>
    <row r="11" s="9" customFormat="1" customHeight="1" spans="1:16">
      <c r="A11" s="22">
        <v>5</v>
      </c>
      <c r="B11" s="23"/>
      <c r="C11" s="23"/>
      <c r="D11" s="99"/>
      <c r="E11" s="99"/>
      <c r="F11" s="140"/>
      <c r="G11" s="140"/>
      <c r="H11" s="25"/>
      <c r="I11" s="25"/>
      <c r="J11" s="51"/>
      <c r="K11" s="51"/>
      <c r="L11" s="26"/>
      <c r="P11" s="272"/>
    </row>
    <row r="12" s="9" customFormat="1" customHeight="1" spans="1:16">
      <c r="A12" s="22">
        <v>6</v>
      </c>
      <c r="B12" s="23"/>
      <c r="C12" s="23"/>
      <c r="D12" s="99"/>
      <c r="E12" s="99"/>
      <c r="F12" s="140"/>
      <c r="G12" s="140"/>
      <c r="H12" s="25"/>
      <c r="I12" s="25"/>
      <c r="J12" s="51"/>
      <c r="K12" s="51"/>
      <c r="L12" s="26"/>
      <c r="P12" s="272"/>
    </row>
    <row r="13" s="9" customFormat="1" customHeight="1" spans="1:16">
      <c r="A13" s="22">
        <v>7</v>
      </c>
      <c r="B13" s="23"/>
      <c r="C13" s="23"/>
      <c r="D13" s="99"/>
      <c r="E13" s="99"/>
      <c r="F13" s="140"/>
      <c r="G13" s="140"/>
      <c r="H13" s="25"/>
      <c r="I13" s="25"/>
      <c r="J13" s="51"/>
      <c r="K13" s="51"/>
      <c r="L13" s="26"/>
      <c r="P13" s="272"/>
    </row>
    <row r="14" s="9" customFormat="1" customHeight="1" spans="1:16">
      <c r="A14" s="22">
        <v>8</v>
      </c>
      <c r="B14" s="23"/>
      <c r="C14" s="23"/>
      <c r="D14" s="99"/>
      <c r="E14" s="99"/>
      <c r="F14" s="140"/>
      <c r="G14" s="140"/>
      <c r="H14" s="25"/>
      <c r="I14" s="25"/>
      <c r="J14" s="51"/>
      <c r="K14" s="51"/>
      <c r="L14" s="26"/>
      <c r="P14" s="272"/>
    </row>
    <row r="15" s="9" customFormat="1" customHeight="1" spans="1:16">
      <c r="A15" s="22">
        <v>9</v>
      </c>
      <c r="B15" s="23"/>
      <c r="C15" s="23"/>
      <c r="D15" s="99"/>
      <c r="E15" s="99"/>
      <c r="F15" s="140"/>
      <c r="G15" s="140"/>
      <c r="H15" s="25"/>
      <c r="I15" s="25"/>
      <c r="J15" s="51"/>
      <c r="K15" s="51"/>
      <c r="L15" s="26"/>
      <c r="P15" s="272"/>
    </row>
    <row r="16" s="9" customFormat="1" customHeight="1" spans="1:16">
      <c r="A16" s="22">
        <v>10</v>
      </c>
      <c r="B16" s="23"/>
      <c r="C16" s="23"/>
      <c r="D16" s="99"/>
      <c r="E16" s="99"/>
      <c r="F16" s="140"/>
      <c r="G16" s="140"/>
      <c r="H16" s="25"/>
      <c r="I16" s="25"/>
      <c r="J16" s="51"/>
      <c r="K16" s="51"/>
      <c r="L16" s="26"/>
      <c r="P16" s="272"/>
    </row>
    <row r="17" s="9" customFormat="1" customHeight="1" spans="1:16">
      <c r="A17" s="22">
        <v>11</v>
      </c>
      <c r="B17" s="23"/>
      <c r="C17" s="23"/>
      <c r="D17" s="99"/>
      <c r="E17" s="99"/>
      <c r="F17" s="140"/>
      <c r="G17" s="140"/>
      <c r="H17" s="25"/>
      <c r="I17" s="25"/>
      <c r="J17" s="51"/>
      <c r="K17" s="51"/>
      <c r="L17" s="26"/>
      <c r="P17" s="272"/>
    </row>
    <row r="18" s="9" customFormat="1" customHeight="1" spans="1:16">
      <c r="A18" s="22">
        <v>12</v>
      </c>
      <c r="B18" s="23"/>
      <c r="C18" s="23"/>
      <c r="D18" s="99"/>
      <c r="E18" s="99"/>
      <c r="F18" s="140"/>
      <c r="G18" s="140"/>
      <c r="H18" s="25"/>
      <c r="I18" s="25"/>
      <c r="J18" s="51"/>
      <c r="K18" s="51"/>
      <c r="L18" s="26"/>
      <c r="P18" s="272"/>
    </row>
    <row r="19" s="9" customFormat="1" customHeight="1" spans="1:16">
      <c r="A19" s="22">
        <v>13</v>
      </c>
      <c r="B19" s="23"/>
      <c r="C19" s="23"/>
      <c r="D19" s="99"/>
      <c r="E19" s="99"/>
      <c r="F19" s="140"/>
      <c r="G19" s="140"/>
      <c r="H19" s="25"/>
      <c r="I19" s="25"/>
      <c r="J19" s="51"/>
      <c r="K19" s="51"/>
      <c r="L19" s="26"/>
      <c r="P19" s="272"/>
    </row>
    <row r="20" s="9" customFormat="1" customHeight="1" spans="1:16">
      <c r="A20" s="22">
        <v>14</v>
      </c>
      <c r="B20" s="23"/>
      <c r="C20" s="23"/>
      <c r="D20" s="99"/>
      <c r="E20" s="99"/>
      <c r="F20" s="140"/>
      <c r="G20" s="140"/>
      <c r="H20" s="25"/>
      <c r="I20" s="25"/>
      <c r="J20" s="51"/>
      <c r="K20" s="51"/>
      <c r="L20" s="26"/>
      <c r="P20" s="272"/>
    </row>
    <row r="21" s="9" customFormat="1" customHeight="1" spans="1:16">
      <c r="A21" s="22">
        <v>15</v>
      </c>
      <c r="B21" s="23"/>
      <c r="C21" s="23"/>
      <c r="D21" s="99"/>
      <c r="E21" s="99"/>
      <c r="F21" s="140"/>
      <c r="G21" s="140"/>
      <c r="H21" s="25"/>
      <c r="I21" s="25"/>
      <c r="J21" s="51"/>
      <c r="K21" s="51"/>
      <c r="L21" s="26"/>
      <c r="P21" s="272"/>
    </row>
    <row r="22" s="9" customFormat="1" customHeight="1" spans="1:16">
      <c r="A22" s="22">
        <v>16</v>
      </c>
      <c r="B22" s="23"/>
      <c r="C22" s="23"/>
      <c r="D22" s="99"/>
      <c r="E22" s="99"/>
      <c r="F22" s="140"/>
      <c r="G22" s="140"/>
      <c r="H22" s="25"/>
      <c r="I22" s="25"/>
      <c r="J22" s="51"/>
      <c r="K22" s="51"/>
      <c r="L22" s="26"/>
      <c r="P22" s="272"/>
    </row>
    <row r="23" s="9" customFormat="1" customHeight="1" spans="1:16">
      <c r="A23" s="22">
        <v>17</v>
      </c>
      <c r="B23" s="23"/>
      <c r="C23" s="23"/>
      <c r="D23" s="99"/>
      <c r="E23" s="99"/>
      <c r="F23" s="140"/>
      <c r="G23" s="140"/>
      <c r="H23" s="25"/>
      <c r="I23" s="25"/>
      <c r="J23" s="51"/>
      <c r="K23" s="51"/>
      <c r="L23" s="26"/>
      <c r="P23" s="272"/>
    </row>
    <row r="24" s="9" customFormat="1" customHeight="1" spans="1:16">
      <c r="A24" s="22">
        <v>18</v>
      </c>
      <c r="B24" s="23"/>
      <c r="C24" s="23"/>
      <c r="D24" s="99"/>
      <c r="E24" s="99"/>
      <c r="F24" s="140"/>
      <c r="G24" s="140"/>
      <c r="H24" s="25"/>
      <c r="I24" s="25"/>
      <c r="J24" s="51"/>
      <c r="K24" s="51"/>
      <c r="L24" s="26"/>
      <c r="P24" s="272"/>
    </row>
    <row r="25" s="9" customFormat="1" customHeight="1" spans="1:16">
      <c r="A25" s="27" t="s">
        <v>384</v>
      </c>
      <c r="B25" s="28"/>
      <c r="C25" s="28"/>
      <c r="D25" s="28"/>
      <c r="E25" s="28"/>
      <c r="F25" s="29"/>
      <c r="G25" s="29"/>
      <c r="H25" s="63">
        <f>SUM(H7:H24)</f>
        <v>0</v>
      </c>
      <c r="I25" s="63">
        <f>SUM(I7:I24)</f>
        <v>0</v>
      </c>
      <c r="J25" s="63">
        <f>I25-H25</f>
        <v>0</v>
      </c>
      <c r="K25" s="51">
        <f>IF(H25=0,0,J25/ABS(H25))*100</f>
        <v>0</v>
      </c>
      <c r="L25" s="31"/>
      <c r="P25" s="272"/>
    </row>
    <row r="26" s="9" customFormat="1" customHeight="1" spans="1:16">
      <c r="A26" s="27" t="s">
        <v>385</v>
      </c>
      <c r="B26" s="28"/>
      <c r="C26" s="28"/>
      <c r="D26" s="28"/>
      <c r="E26" s="28"/>
      <c r="F26" s="29"/>
      <c r="G26" s="29"/>
      <c r="H26" s="283"/>
      <c r="I26" s="93"/>
      <c r="J26" s="51">
        <f>I26-H26</f>
        <v>0</v>
      </c>
      <c r="K26" s="51">
        <f>IF(H26=0,0,J26/ABS(H26))*100</f>
        <v>0</v>
      </c>
      <c r="L26" s="31"/>
      <c r="P26" s="272"/>
    </row>
    <row r="27" s="9" customFormat="1" customHeight="1" spans="1:16">
      <c r="A27" s="27" t="s">
        <v>291</v>
      </c>
      <c r="B27" s="28"/>
      <c r="C27" s="28"/>
      <c r="D27" s="28"/>
      <c r="E27" s="28"/>
      <c r="F27" s="29"/>
      <c r="G27" s="29"/>
      <c r="H27" s="284">
        <f>H25-H26</f>
        <v>0</v>
      </c>
      <c r="I27" s="284">
        <f>I25-I26</f>
        <v>0</v>
      </c>
      <c r="J27" s="284">
        <f>IF(((J25-J26)-SUM(J7:J25)+J26)&lt;0.001,J25-J26,"false")</f>
        <v>0</v>
      </c>
      <c r="K27" s="51">
        <f>IF(H27=0,0,J27/ABS(H27))*100</f>
        <v>0</v>
      </c>
      <c r="L27" s="31"/>
      <c r="M27" s="128"/>
      <c r="P27" s="272"/>
    </row>
    <row r="28" s="10" customFormat="1" customHeight="1" spans="1:16">
      <c r="A28" s="32"/>
      <c r="E28" s="33"/>
      <c r="F28" s="33"/>
      <c r="G28" s="33"/>
      <c r="H28" s="33"/>
      <c r="I28" s="34"/>
      <c r="J28" s="34"/>
      <c r="K28" s="34"/>
      <c r="L28" s="34"/>
      <c r="M28" s="129"/>
      <c r="P28" s="231"/>
    </row>
    <row r="29" s="10" customFormat="1" customHeight="1" spans="1:16">
      <c r="A29" s="35" t="str">
        <f>表头信息!D8&amp;表头信息!E8</f>
        <v>产权持有单位填表人：谭勃</v>
      </c>
      <c r="B29" s="35"/>
      <c r="C29" s="35"/>
      <c r="D29" s="35"/>
      <c r="E29" s="35"/>
      <c r="F29" s="35"/>
      <c r="G29" s="35"/>
      <c r="H29" s="39"/>
      <c r="J29" s="70" t="str">
        <f>表头信息!D20&amp;表头信息!E23</f>
        <v>评估人员：柳青、殷涛</v>
      </c>
      <c r="K29" s="98"/>
      <c r="L29" s="98"/>
      <c r="M29" s="36"/>
      <c r="P29" s="231"/>
    </row>
    <row r="30" s="10" customFormat="1" customHeight="1" spans="1:16">
      <c r="A30" s="38" t="str">
        <f>表头信息!D11&amp;表头信息!E11</f>
        <v>填表日期：2022年11月2日</v>
      </c>
      <c r="B30" s="36"/>
      <c r="C30" s="36"/>
      <c r="D30" s="36"/>
      <c r="E30" s="36"/>
      <c r="F30" s="39"/>
      <c r="G30" s="39"/>
      <c r="H30" s="39"/>
      <c r="J30" s="39"/>
      <c r="K30" s="39"/>
      <c r="L30" s="39"/>
      <c r="M30" s="36"/>
      <c r="P30" s="231"/>
    </row>
    <row r="31" customHeight="1" spans="5:8">
      <c r="E31" s="71"/>
      <c r="F31" s="71"/>
      <c r="G31" s="71"/>
      <c r="H31" s="251"/>
    </row>
  </sheetData>
  <protectedRanges>
    <protectedRange sqref="H26:I26 L7:L24 A7:I24" name="区域1"/>
  </protectedRanges>
  <mergeCells count="22">
    <mergeCell ref="A1:L1"/>
    <mergeCell ref="A2:L2"/>
    <mergeCell ref="A25:F25"/>
    <mergeCell ref="A26:F26"/>
    <mergeCell ref="A27:F27"/>
    <mergeCell ref="E28:H28"/>
    <mergeCell ref="A29:F29"/>
    <mergeCell ref="J29:L29"/>
    <mergeCell ref="A5:A6"/>
    <mergeCell ref="B5:B6"/>
    <mergeCell ref="C5:C6"/>
    <mergeCell ref="D5:D6"/>
    <mergeCell ref="E5:E6"/>
    <mergeCell ref="F5:F6"/>
    <mergeCell ref="G5:G6"/>
    <mergeCell ref="H5:H6"/>
    <mergeCell ref="I5:I6"/>
    <mergeCell ref="J5:J6"/>
    <mergeCell ref="K5:K6"/>
    <mergeCell ref="L5:L6"/>
    <mergeCell ref="P5:P6"/>
    <mergeCell ref="Q5:Q6"/>
  </mergeCells>
  <hyperlinks>
    <hyperlink ref="A1:L1" location="'3-流动资产汇总'!B10" display="=&quot;应收票据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4684" name="Check Box 476" r:id="rId4">
              <controlPr defaultSize="0">
                <anchor moveWithCells="1">
                  <from>
                    <xdr:col>12</xdr:col>
                    <xdr:colOff>139700</xdr:colOff>
                    <xdr:row>0</xdr:row>
                    <xdr:rowOff>76200</xdr:rowOff>
                  </from>
                  <to>
                    <xdr:col>13</xdr:col>
                    <xdr:colOff>641350</xdr:colOff>
                    <xdr:row>1</xdr:row>
                    <xdr:rowOff>6350</xdr:rowOff>
                  </to>
                </anchor>
              </controlPr>
            </control>
          </mc:Choice>
        </mc:AlternateContent>
      </controls>
    </mc:Choice>
  </mc:AlternateContent>
</worksheet>
</file>

<file path=xl/worksheets/sheet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85" zoomScaleNormal="100" workbookViewId="0">
      <pane xSplit="1" ySplit="6" topLeftCell="B7" activePane="bottomRight" state="frozen"/>
      <selection/>
      <selection pane="topRight"/>
      <selection pane="bottomLeft"/>
      <selection pane="bottomRight" activeCell="I8" sqref="I8"/>
    </sheetView>
  </sheetViews>
  <sheetFormatPr defaultColWidth="9" defaultRowHeight="15.75" customHeight="1"/>
  <cols>
    <col min="1" max="1" width="5.5" customWidth="1"/>
    <col min="2" max="2" width="36" customWidth="1"/>
    <col min="3" max="7" width="14.5" customWidth="1"/>
    <col min="8" max="8" width="17" customWidth="1"/>
  </cols>
  <sheetData>
    <row r="1" ht="30" customHeight="1"/>
  </sheetData>
  <protectedRanges>
    <protectedRange sqref="A7:E26 H7:H26"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56721" name="Option Button 17" r:id="rId3">
              <controlPr defaultSize="0">
                <anchor moveWithCells="1">
                  <from>
                    <xdr:col>8</xdr:col>
                    <xdr:colOff>101600</xdr:colOff>
                    <xdr:row>0</xdr:row>
                    <xdr:rowOff>89535</xdr:rowOff>
                  </from>
                  <to>
                    <xdr:col>10</xdr:col>
                    <xdr:colOff>152400</xdr:colOff>
                    <xdr:row>1</xdr:row>
                    <xdr:rowOff>133350</xdr:rowOff>
                  </to>
                </anchor>
              </controlPr>
            </control>
          </mc:Choice>
        </mc:AlternateContent>
      </controls>
    </mc:Choice>
  </mc:AlternateContent>
</worksheet>
</file>

<file path=xl/worksheets/sheet1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Normal="100" workbookViewId="0">
      <pane xSplit="1" ySplit="6" topLeftCell="B7" activePane="bottomRight" state="frozen"/>
      <selection/>
      <selection pane="topRight"/>
      <selection pane="bottomLeft"/>
      <selection pane="bottomRight" activeCell="N7" sqref="N7"/>
    </sheetView>
  </sheetViews>
  <sheetFormatPr defaultColWidth="9" defaultRowHeight="15.75" customHeight="1"/>
  <cols>
    <col min="1" max="1" width="5.33333333333333" customWidth="1"/>
    <col min="2" max="2" width="18.75" customWidth="1"/>
    <col min="3" max="3" width="7.75" customWidth="1"/>
    <col min="4" max="4" width="13" customWidth="1"/>
    <col min="5" max="5" width="7.08333333333333" customWidth="1"/>
    <col min="6" max="6" width="10.75" customWidth="1"/>
    <col min="7" max="12" width="9.75" customWidth="1"/>
    <col min="13" max="13" width="9.83333333333333" customWidth="1"/>
  </cols>
  <sheetData>
    <row r="1" ht="30" customHeight="1"/>
  </sheetData>
  <protectedRanges>
    <protectedRange sqref="A7:J24 I26:J26 M7:M24"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58768" name="Option Button 16" r:id="rId3">
              <controlPr defaultSize="0">
                <anchor moveWithCells="1">
                  <from>
                    <xdr:col>13</xdr:col>
                    <xdr:colOff>57150</xdr:colOff>
                    <xdr:row>0</xdr:row>
                    <xdr:rowOff>100965</xdr:rowOff>
                  </from>
                  <to>
                    <xdr:col>14</xdr:col>
                    <xdr:colOff>628650</xdr:colOff>
                    <xdr:row>1</xdr:row>
                    <xdr:rowOff>31750</xdr:rowOff>
                  </to>
                </anchor>
              </controlPr>
            </control>
          </mc:Choice>
        </mc:AlternateContent>
      </controls>
    </mc:Choice>
  </mc:AlternateContent>
</worksheet>
</file>

<file path=xl/worksheets/sheet1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6"/>
  <sheetViews>
    <sheetView view="pageBreakPreview" zoomScale="85" zoomScaleNormal="100" workbookViewId="0">
      <pane xSplit="1" ySplit="6" topLeftCell="B7" activePane="bottomRight" state="frozen"/>
      <selection/>
      <selection pane="topRight"/>
      <selection pane="bottomLeft"/>
      <selection pane="bottomRight" activeCell="T7" sqref="T7"/>
    </sheetView>
  </sheetViews>
  <sheetFormatPr defaultColWidth="9" defaultRowHeight="15.75" customHeight="1" outlineLevelRow="5"/>
  <cols>
    <col min="1" max="1" width="4.75" customWidth="1"/>
    <col min="2" max="2" width="9.08333333333333" customWidth="1"/>
    <col min="3" max="3" width="9.33333333333333" customWidth="1"/>
    <col min="4" max="4" width="5" customWidth="1"/>
    <col min="5" max="5" width="5.33333333333333" customWidth="1"/>
    <col min="6" max="6" width="5.08333333333333" customWidth="1"/>
    <col min="7" max="7" width="6.08333333333333" customWidth="1"/>
    <col min="8" max="17" width="7.83333333333333" customWidth="1"/>
    <col min="18" max="18" width="6.75" customWidth="1"/>
  </cols>
  <sheetData>
    <row r="1" ht="30" customHeight="1"/>
    <row r="6" ht="21" customHeight="1"/>
  </sheetData>
  <protectedRanges>
    <protectedRange sqref="A7:O24 H26:O26 R7:R24"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59789" name="Option Button 13" r:id="rId3">
              <controlPr defaultSize="0">
                <anchor moveWithCells="1">
                  <from>
                    <xdr:col>18</xdr:col>
                    <xdr:colOff>101600</xdr:colOff>
                    <xdr:row>0</xdr:row>
                    <xdr:rowOff>100965</xdr:rowOff>
                  </from>
                  <to>
                    <xdr:col>20</xdr:col>
                    <xdr:colOff>133350</xdr:colOff>
                    <xdr:row>1</xdr:row>
                    <xdr:rowOff>170815</xdr:rowOff>
                  </to>
                </anchor>
              </controlPr>
            </control>
          </mc:Choice>
        </mc:AlternateContent>
      </controls>
    </mc:Choice>
  </mc:AlternateContent>
</worksheet>
</file>

<file path=xl/worksheets/sheet1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85" zoomScaleNormal="100" workbookViewId="0">
      <pane xSplit="1" ySplit="6" topLeftCell="B7" activePane="bottomRight" state="frozen"/>
      <selection/>
      <selection pane="topRight"/>
      <selection pane="bottomLeft"/>
      <selection pane="bottomRight" activeCell="O6" sqref="O6"/>
    </sheetView>
  </sheetViews>
  <sheetFormatPr defaultColWidth="9" defaultRowHeight="15.75" customHeight="1"/>
  <cols>
    <col min="1" max="1" width="4" customWidth="1"/>
    <col min="2" max="2" width="18.5" customWidth="1"/>
    <col min="3" max="3" width="13.5" customWidth="1"/>
    <col min="4" max="4" width="4.5" customWidth="1"/>
    <col min="5" max="12" width="10.0833333333333" customWidth="1"/>
    <col min="13" max="13" width="8.75" customWidth="1"/>
  </cols>
  <sheetData>
    <row r="1" ht="30" customHeight="1"/>
  </sheetData>
  <protectedRanges>
    <protectedRange sqref="A7:J24 G26 J26 M7:M24"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60814" name="Option Button 14" r:id="rId3">
              <controlPr defaultSize="0">
                <anchor moveWithCells="1">
                  <from>
                    <xdr:col>13</xdr:col>
                    <xdr:colOff>19050</xdr:colOff>
                    <xdr:row>0</xdr:row>
                    <xdr:rowOff>50800</xdr:rowOff>
                  </from>
                  <to>
                    <xdr:col>15</xdr:col>
                    <xdr:colOff>311150</xdr:colOff>
                    <xdr:row>1</xdr:row>
                    <xdr:rowOff>184150</xdr:rowOff>
                  </to>
                </anchor>
              </controlPr>
            </control>
          </mc:Choice>
        </mc:AlternateContent>
      </controls>
    </mc:Choice>
  </mc:AlternateContent>
</worksheet>
</file>

<file path=xl/worksheets/sheet1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85" zoomScaleNormal="100" workbookViewId="0">
      <pane xSplit="1" ySplit="6" topLeftCell="B7" activePane="bottomRight" state="frozen"/>
      <selection/>
      <selection pane="topRight"/>
      <selection pane="bottomLeft"/>
      <selection pane="bottomRight" activeCell="O5" sqref="O5"/>
    </sheetView>
  </sheetViews>
  <sheetFormatPr defaultColWidth="9" defaultRowHeight="15.75" customHeight="1"/>
  <cols>
    <col min="1" max="1" width="4.33333333333333" customWidth="1"/>
    <col min="2" max="2" width="15.25" customWidth="1"/>
    <col min="3" max="3" width="11.5833333333333" customWidth="1"/>
    <col min="4" max="5" width="4.33333333333333" customWidth="1"/>
    <col min="6" max="6" width="8.25"/>
    <col min="7" max="13" width="10.25" customWidth="1"/>
    <col min="14" max="14" width="10.75" customWidth="1"/>
  </cols>
  <sheetData>
    <row r="1" ht="30" customHeight="1"/>
  </sheetData>
  <protectedRanges>
    <protectedRange sqref="A7:K24 G26:K26 N7:N24"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61838" name="Option Button 14" r:id="rId3">
              <controlPr defaultSize="0">
                <anchor moveWithCells="1">
                  <from>
                    <xdr:col>14</xdr:col>
                    <xdr:colOff>44450</xdr:colOff>
                    <xdr:row>0</xdr:row>
                    <xdr:rowOff>69850</xdr:rowOff>
                  </from>
                  <to>
                    <xdr:col>16</xdr:col>
                    <xdr:colOff>381000</xdr:colOff>
                    <xdr:row>1</xdr:row>
                    <xdr:rowOff>184150</xdr:rowOff>
                  </to>
                </anchor>
              </controlPr>
            </control>
          </mc:Choice>
        </mc:AlternateContent>
      </controls>
    </mc:Choice>
  </mc:AlternateContent>
</worksheet>
</file>

<file path=xl/worksheets/sheet1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85" zoomScaleNormal="100" workbookViewId="0">
      <pane xSplit="1" ySplit="6" topLeftCell="B7" activePane="bottomRight" state="frozen"/>
      <selection/>
      <selection pane="topRight"/>
      <selection pane="bottomLeft"/>
      <selection pane="bottomRight" activeCell="P9" sqref="P9"/>
    </sheetView>
  </sheetViews>
  <sheetFormatPr defaultColWidth="9" defaultRowHeight="15.75" customHeight="1"/>
  <cols>
    <col min="1" max="1" width="5" customWidth="1"/>
    <col min="2" max="2" width="7.5" customWidth="1"/>
    <col min="3" max="3" width="13.3333333333333"/>
    <col min="4" max="5" width="5.5" customWidth="1"/>
    <col min="7" max="7" width="11.8333333333333" customWidth="1"/>
    <col min="8" max="14" width="9.5" customWidth="1"/>
    <col min="15" max="15" width="6.5" customWidth="1"/>
  </cols>
  <sheetData>
    <row r="1" ht="30" customHeight="1"/>
  </sheetData>
  <protectedRanges>
    <protectedRange sqref="A7:L24 H26:J26 L26 O7:O24" name="区域1"/>
  </protectedRanges>
  <printOptions horizontalCentered="1"/>
  <pageMargins left="0.354330708661417" right="0.354330708661417" top="0.78740157480315" bottom="0.590551181102362" header="0.590551181102362" footer="0.393700787401575"/>
  <pageSetup paperSize="9" fitToHeight="0" orientation="landscape" blackAndWhite="1" horizontalDpi="600"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62862" name="Option Button 14" r:id="rId3">
              <controlPr defaultSize="0">
                <anchor moveWithCells="1">
                  <from>
                    <xdr:col>15</xdr:col>
                    <xdr:colOff>304800</xdr:colOff>
                    <xdr:row>0</xdr:row>
                    <xdr:rowOff>50800</xdr:rowOff>
                  </from>
                  <to>
                    <xdr:col>17</xdr:col>
                    <xdr:colOff>412750</xdr:colOff>
                    <xdr:row>1</xdr:row>
                    <xdr:rowOff>101600</xdr:rowOff>
                  </to>
                </anchor>
              </controlPr>
            </control>
          </mc:Choice>
        </mc:AlternateContent>
      </controls>
    </mc:Choice>
  </mc:AlternateContent>
</worksheet>
</file>

<file path=xl/worksheets/sheet1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
  <sheetViews>
    <sheetView view="pageBreakPreview" zoomScale="85" zoomScaleNormal="100" workbookViewId="0">
      <pane xSplit="1" ySplit="6" topLeftCell="B7" activePane="bottomRight" state="frozen"/>
      <selection/>
      <selection pane="topRight"/>
      <selection pane="bottomLeft"/>
      <selection pane="bottomRight" activeCell="T6" sqref="T6"/>
    </sheetView>
  </sheetViews>
  <sheetFormatPr defaultColWidth="9" defaultRowHeight="15.75" customHeight="1"/>
  <cols>
    <col min="1" max="1" width="4.33333333333333" customWidth="1"/>
    <col min="2" max="2" width="8"/>
    <col min="3" max="3" width="11.5" customWidth="1"/>
    <col min="4" max="4" width="10" customWidth="1"/>
    <col min="5" max="5" width="9.25" customWidth="1"/>
    <col min="6" max="9" width="4.83333333333333" customWidth="1"/>
    <col min="10" max="16" width="8.58333333333333" customWidth="1"/>
    <col min="17" max="17" width="10.25" customWidth="1" outlineLevel="1"/>
    <col min="18" max="18" width="8.58333333333333" customWidth="1" outlineLevel="1"/>
    <col min="19" max="19" width="7.75" customWidth="1"/>
  </cols>
  <sheetData>
    <row r="1" ht="30" customHeight="1"/>
  </sheetData>
  <protectedRanges>
    <protectedRange sqref="S7:S24 J26:L26 N26 A7:N24"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63886" name="Option Button 14" r:id="rId3">
              <controlPr defaultSize="0">
                <anchor moveWithCells="1">
                  <from>
                    <xdr:col>19</xdr:col>
                    <xdr:colOff>88900</xdr:colOff>
                    <xdr:row>0</xdr:row>
                    <xdr:rowOff>100965</xdr:rowOff>
                  </from>
                  <to>
                    <xdr:col>21</xdr:col>
                    <xdr:colOff>260350</xdr:colOff>
                    <xdr:row>1</xdr:row>
                    <xdr:rowOff>146050</xdr:rowOff>
                  </to>
                </anchor>
              </controlPr>
            </control>
          </mc:Choice>
        </mc:AlternateContent>
      </controls>
    </mc:Choice>
  </mc:AlternateContent>
</worksheet>
</file>

<file path=xl/worksheets/sheet1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85" zoomScaleNormal="100" workbookViewId="0">
      <pane xSplit="1" ySplit="6" topLeftCell="B7" activePane="bottomRight" state="frozen"/>
      <selection/>
      <selection pane="topRight"/>
      <selection pane="bottomLeft"/>
      <selection pane="bottomRight" activeCell="Q10" sqref="Q10"/>
    </sheetView>
  </sheetViews>
  <sheetFormatPr defaultColWidth="9" defaultRowHeight="15.75" customHeight="1"/>
  <cols>
    <col min="1" max="1" width="4.5" customWidth="1"/>
    <col min="2" max="2" width="6.83333333333333" customWidth="1"/>
    <col min="3" max="3" width="10.8333333333333" customWidth="1"/>
    <col min="4" max="4" width="17.3333333333333" customWidth="1"/>
    <col min="5" max="7" width="5.33333333333333" customWidth="1"/>
    <col min="8" max="9" width="5.08333333333333" customWidth="1"/>
    <col min="10" max="10" width="6.08333333333333" customWidth="1"/>
    <col min="11" max="15" width="9.5" customWidth="1"/>
    <col min="16" max="16" width="10.75" customWidth="1"/>
  </cols>
  <sheetData>
    <row r="1" ht="30" customHeight="1"/>
  </sheetData>
  <protectedRanges>
    <protectedRange sqref="P7:P26 A7:A26 B11:M26" name="区域1"/>
    <protectedRange sqref="B7:M10" name="区域1_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65938" name="Option Button 1042" r:id="rId3">
              <controlPr defaultSize="0">
                <anchor moveWithCells="1">
                  <from>
                    <xdr:col>16</xdr:col>
                    <xdr:colOff>88900</xdr:colOff>
                    <xdr:row>0</xdr:row>
                    <xdr:rowOff>76200</xdr:rowOff>
                  </from>
                  <to>
                    <xdr:col>18</xdr:col>
                    <xdr:colOff>69850</xdr:colOff>
                    <xdr:row>1</xdr:row>
                    <xdr:rowOff>120015</xdr:rowOff>
                  </to>
                </anchor>
              </controlPr>
            </control>
          </mc:Choice>
        </mc:AlternateContent>
      </controls>
    </mc:Choice>
  </mc:AlternateContent>
</worksheet>
</file>

<file path=xl/worksheets/sheet1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85" zoomScaleNormal="100" workbookViewId="0">
      <pane xSplit="1" ySplit="6" topLeftCell="B7" activePane="bottomRight" state="frozen"/>
      <selection/>
      <selection pane="topRight"/>
      <selection pane="bottomLeft"/>
      <selection pane="bottomRight" activeCell="O7" sqref="O7"/>
    </sheetView>
  </sheetViews>
  <sheetFormatPr defaultColWidth="9" defaultRowHeight="15.75" customHeight="1"/>
  <cols>
    <col min="1" max="1" width="4" customWidth="1"/>
    <col min="2" max="2" width="19.25" customWidth="1"/>
    <col min="3" max="3" width="10.5833333333333" customWidth="1"/>
    <col min="4" max="4" width="5.33333333333333" customWidth="1"/>
    <col min="5" max="5" width="8.5" customWidth="1"/>
    <col min="6" max="6" width="7.08333333333333" customWidth="1"/>
    <col min="7" max="7" width="8.33333333333333" customWidth="1"/>
    <col min="8" max="8" width="10.5833333333333" customWidth="1"/>
    <col min="9" max="13" width="9.5" customWidth="1"/>
    <col min="14" max="14" width="8.83333333333333" customWidth="1"/>
  </cols>
  <sheetData>
    <row r="1" ht="30" customHeight="1"/>
  </sheetData>
  <protectedRanges>
    <protectedRange sqref="A7:K26 N7:N26" name="区域1"/>
  </protectedRanges>
  <printOptions horizontalCentered="1"/>
  <pageMargins left="0.354330708661417" right="0.354330708661417" top="0.78740157480315" bottom="0.590551181102362" header="0.590551181102362" footer="0.393700787401575"/>
  <pageSetup paperSize="9" fitToHeight="0" orientation="landscape" blackAndWhite="1" horizontalDpi="600"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66960" name="Option Button 16" r:id="rId3">
              <controlPr defaultSize="0">
                <anchor moveWithCells="1">
                  <from>
                    <xdr:col>14</xdr:col>
                    <xdr:colOff>101600</xdr:colOff>
                    <xdr:row>0</xdr:row>
                    <xdr:rowOff>76200</xdr:rowOff>
                  </from>
                  <to>
                    <xdr:col>16</xdr:col>
                    <xdr:colOff>101600</xdr:colOff>
                    <xdr:row>1</xdr:row>
                    <xdr:rowOff>146050</xdr:rowOff>
                  </to>
                </anchor>
              </controlPr>
            </control>
          </mc:Choice>
        </mc:AlternateContent>
      </controls>
    </mc:Choice>
  </mc:AlternateContent>
</worksheet>
</file>

<file path=xl/worksheets/sheet1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85" zoomScaleNormal="100" workbookViewId="0">
      <pane xSplit="1" ySplit="6" topLeftCell="B7" activePane="bottomRight" state="frozen"/>
      <selection/>
      <selection pane="topRight"/>
      <selection pane="bottomLeft"/>
      <selection pane="bottomRight" activeCell="N6" sqref="N6"/>
    </sheetView>
  </sheetViews>
  <sheetFormatPr defaultColWidth="9" defaultRowHeight="15.75" customHeight="1"/>
  <cols>
    <col min="1" max="1" width="5.75" customWidth="1"/>
    <col min="2" max="2" width="26.5" customWidth="1"/>
    <col min="3" max="3" width="5.25" customWidth="1"/>
    <col min="4" max="4" width="8.08333333333333" customWidth="1"/>
    <col min="5" max="5" width="11.25" customWidth="1"/>
    <col min="6" max="10" width="12" customWidth="1"/>
    <col min="11" max="11" width="13.5" customWidth="1"/>
  </cols>
  <sheetData>
    <row r="1" ht="30" customHeight="1"/>
  </sheetData>
  <protectedRanges>
    <protectedRange sqref="A7:H26 K7:K26"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67981" name="Option Button 13" r:id="rId3">
              <controlPr defaultSize="0">
                <anchor moveWithCells="1">
                  <from>
                    <xdr:col>11</xdr:col>
                    <xdr:colOff>76200</xdr:colOff>
                    <xdr:row>0</xdr:row>
                    <xdr:rowOff>120650</xdr:rowOff>
                  </from>
                  <to>
                    <xdr:col>13</xdr:col>
                    <xdr:colOff>57150</xdr:colOff>
                    <xdr:row>2</xdr:row>
                    <xdr:rowOff>6350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31"/>
  <sheetViews>
    <sheetView view="pageBreakPreview" zoomScaleNormal="100" workbookViewId="0">
      <pane xSplit="1" ySplit="6" topLeftCell="J7" activePane="bottomRight" state="frozen"/>
      <selection/>
      <selection pane="topRight"/>
      <selection pane="bottomLeft"/>
      <selection pane="bottomRight" activeCell="J8" sqref="J8:L26"/>
    </sheetView>
  </sheetViews>
  <sheetFormatPr defaultColWidth="8.66666666666667" defaultRowHeight="15.75" customHeight="1"/>
  <cols>
    <col min="1" max="1" width="5.25" style="11" customWidth="1"/>
    <col min="2" max="2" width="20.75" style="11" customWidth="1"/>
    <col min="3" max="4" width="10.5" style="11" customWidth="1"/>
    <col min="5" max="5" width="6" style="11" customWidth="1"/>
    <col min="6" max="6" width="7.5" style="11" customWidth="1"/>
    <col min="7" max="7" width="8.25" style="11" customWidth="1"/>
    <col min="8" max="8" width="11.5" style="11" customWidth="1"/>
    <col min="9" max="9" width="12.75" style="275" customWidth="1"/>
    <col min="10" max="15" width="12.75" style="275" customWidth="1" outlineLevel="1"/>
    <col min="16" max="16" width="12.75" style="11" customWidth="1"/>
    <col min="17" max="17" width="9" style="11" customWidth="1"/>
    <col min="18" max="18" width="8" style="11" customWidth="1"/>
    <col min="19" max="19" width="8.08333333333333" style="11" customWidth="1"/>
    <col min="20" max="25" width="9" style="11"/>
    <col min="26" max="26" width="10" style="11" customWidth="1"/>
    <col min="27" max="27" width="8.33333333333333" style="269" customWidth="1"/>
    <col min="28" max="28" width="9" style="191"/>
    <col min="29" max="32" width="9" style="11"/>
    <col min="33" max="16384" width="8.66666666666667" style="11"/>
  </cols>
  <sheetData>
    <row r="1" s="7" customFormat="1" ht="30" customHeight="1" spans="1:28">
      <c r="A1" s="12" t="str">
        <f>"应收账款评估"&amp;表头信息!E35</f>
        <v>应收账款评估明细表</v>
      </c>
      <c r="B1" s="12"/>
      <c r="C1" s="12"/>
      <c r="D1" s="12"/>
      <c r="E1" s="12"/>
      <c r="F1" s="12"/>
      <c r="G1" s="12"/>
      <c r="H1" s="12"/>
      <c r="I1" s="12"/>
      <c r="J1" s="12"/>
      <c r="K1" s="12"/>
      <c r="L1" s="12"/>
      <c r="M1" s="12"/>
      <c r="N1" s="12"/>
      <c r="O1" s="12"/>
      <c r="P1" s="294"/>
      <c r="Q1" s="139"/>
      <c r="R1" s="139"/>
      <c r="S1" s="139"/>
      <c r="AA1" s="270"/>
      <c r="AB1" s="200"/>
    </row>
    <row r="2" customHeight="1" spans="1:19">
      <c r="A2" s="13" t="str">
        <f>表头信息!D5&amp;表头信息!E5</f>
        <v>评估基准日：2022年10月31日</v>
      </c>
      <c r="B2" s="13"/>
      <c r="C2" s="13"/>
      <c r="D2" s="13"/>
      <c r="E2" s="13"/>
      <c r="F2" s="13"/>
      <c r="G2" s="13"/>
      <c r="H2" s="13"/>
      <c r="I2" s="14"/>
      <c r="J2" s="14"/>
      <c r="K2" s="14"/>
      <c r="L2" s="14"/>
      <c r="M2" s="14"/>
      <c r="N2" s="14"/>
      <c r="O2" s="14"/>
      <c r="P2" s="14"/>
      <c r="Q2" s="14"/>
      <c r="R2" s="14"/>
      <c r="S2" s="14"/>
    </row>
    <row r="3" customHeight="1" spans="1:19">
      <c r="A3" s="13"/>
      <c r="B3" s="13"/>
      <c r="C3" s="13"/>
      <c r="D3" s="13"/>
      <c r="E3" s="13"/>
      <c r="F3" s="13"/>
      <c r="G3" s="13"/>
      <c r="H3" s="13"/>
      <c r="I3" s="276"/>
      <c r="J3" s="276"/>
      <c r="K3" s="276"/>
      <c r="L3" s="276"/>
      <c r="M3" s="276"/>
      <c r="N3" s="276"/>
      <c r="O3" s="276"/>
      <c r="P3" s="14"/>
      <c r="Q3" s="14"/>
      <c r="R3" s="14"/>
      <c r="S3" s="15" t="s">
        <v>386</v>
      </c>
    </row>
    <row r="4" customHeight="1" spans="1:19">
      <c r="A4" s="83" t="str">
        <f>表头信息!D2&amp;表头信息!E2</f>
        <v>产权持有单位：西安曲江楼观旅游农业开发有限公司</v>
      </c>
      <c r="B4" s="18"/>
      <c r="C4" s="18"/>
      <c r="D4" s="18"/>
      <c r="E4" s="18"/>
      <c r="F4" s="18"/>
      <c r="G4" s="18"/>
      <c r="H4" s="18"/>
      <c r="I4" s="277"/>
      <c r="J4" s="277"/>
      <c r="K4" s="277"/>
      <c r="L4" s="277"/>
      <c r="M4" s="277"/>
      <c r="N4" s="277"/>
      <c r="O4" s="277"/>
      <c r="P4" s="18"/>
      <c r="Q4" s="18"/>
      <c r="R4" s="18"/>
      <c r="S4" s="19" t="s">
        <v>3</v>
      </c>
    </row>
    <row r="5" s="8" customFormat="1" customHeight="1" spans="1:28">
      <c r="A5" s="20" t="s">
        <v>5</v>
      </c>
      <c r="B5" s="20" t="s">
        <v>387</v>
      </c>
      <c r="C5" s="20" t="s">
        <v>388</v>
      </c>
      <c r="D5" s="20" t="s">
        <v>389</v>
      </c>
      <c r="E5" s="20" t="s">
        <v>390</v>
      </c>
      <c r="F5" s="20" t="s">
        <v>391</v>
      </c>
      <c r="G5" s="20" t="s">
        <v>392</v>
      </c>
      <c r="H5" s="20" t="s">
        <v>393</v>
      </c>
      <c r="I5" s="278" t="s">
        <v>238</v>
      </c>
      <c r="J5" s="278" t="s">
        <v>394</v>
      </c>
      <c r="K5" s="278" t="s">
        <v>395</v>
      </c>
      <c r="L5" s="278" t="s">
        <v>396</v>
      </c>
      <c r="M5" s="278" t="s">
        <v>397</v>
      </c>
      <c r="N5" s="278" t="s">
        <v>398</v>
      </c>
      <c r="O5" s="278" t="s">
        <v>399</v>
      </c>
      <c r="P5" s="20" t="s">
        <v>239</v>
      </c>
      <c r="Q5" s="20" t="s">
        <v>240</v>
      </c>
      <c r="R5" s="20" t="s">
        <v>241</v>
      </c>
      <c r="S5" s="187" t="s">
        <v>8</v>
      </c>
      <c r="T5" s="209" t="s">
        <v>297</v>
      </c>
      <c r="U5" s="210" t="s">
        <v>311</v>
      </c>
      <c r="V5" s="210" t="s">
        <v>311</v>
      </c>
      <c r="W5" s="210" t="s">
        <v>312</v>
      </c>
      <c r="X5" s="210" t="s">
        <v>400</v>
      </c>
      <c r="Y5" s="210" t="s">
        <v>345</v>
      </c>
      <c r="Z5" s="210" t="s">
        <v>401</v>
      </c>
      <c r="AA5" s="213" t="s">
        <v>381</v>
      </c>
      <c r="AB5" s="214" t="s">
        <v>382</v>
      </c>
    </row>
    <row r="6" s="8" customFormat="1" customHeight="1" spans="1:28">
      <c r="A6" s="21"/>
      <c r="B6" s="21"/>
      <c r="C6" s="21"/>
      <c r="D6" s="21"/>
      <c r="E6" s="21"/>
      <c r="F6" s="21"/>
      <c r="G6" s="21"/>
      <c r="H6" s="21"/>
      <c r="I6" s="279"/>
      <c r="J6" s="279"/>
      <c r="K6" s="279"/>
      <c r="L6" s="279"/>
      <c r="M6" s="279"/>
      <c r="N6" s="279"/>
      <c r="O6" s="279"/>
      <c r="P6" s="21"/>
      <c r="Q6" s="21"/>
      <c r="R6" s="21" t="s">
        <v>314</v>
      </c>
      <c r="S6" s="188"/>
      <c r="T6" s="211" t="s">
        <v>402</v>
      </c>
      <c r="U6" s="212" t="s">
        <v>318</v>
      </c>
      <c r="V6" s="212" t="s">
        <v>319</v>
      </c>
      <c r="W6" s="212" t="s">
        <v>320</v>
      </c>
      <c r="X6" s="212" t="s">
        <v>403</v>
      </c>
      <c r="Y6" s="212" t="s">
        <v>348</v>
      </c>
      <c r="Z6" s="212" t="s">
        <v>348</v>
      </c>
      <c r="AA6" s="215"/>
      <c r="AB6" s="216"/>
    </row>
    <row r="7" s="9" customFormat="1" customHeight="1" spans="1:28">
      <c r="A7" s="22">
        <v>1</v>
      </c>
      <c r="B7" s="23"/>
      <c r="C7" s="22"/>
      <c r="D7" s="99"/>
      <c r="E7" s="22"/>
      <c r="F7" s="22"/>
      <c r="G7" s="22"/>
      <c r="H7" s="22"/>
      <c r="I7" s="25"/>
      <c r="J7" s="25"/>
      <c r="K7" s="25"/>
      <c r="L7" s="25"/>
      <c r="M7" s="25"/>
      <c r="N7" s="25"/>
      <c r="O7" s="25"/>
      <c r="P7" s="25"/>
      <c r="Q7" s="51">
        <f>P7-I7</f>
        <v>0</v>
      </c>
      <c r="R7" s="51">
        <f>IF(I7=0,0,Q7/ABS(I7))*100</f>
        <v>0</v>
      </c>
      <c r="S7" s="26"/>
      <c r="AA7" s="272"/>
      <c r="AB7" s="203"/>
    </row>
    <row r="8" s="9" customFormat="1" customHeight="1" spans="1:28">
      <c r="A8" s="22">
        <v>2</v>
      </c>
      <c r="B8" s="23"/>
      <c r="C8" s="22"/>
      <c r="D8" s="99"/>
      <c r="E8" s="22"/>
      <c r="F8" s="22"/>
      <c r="G8" s="22"/>
      <c r="H8" s="22"/>
      <c r="I8" s="25"/>
      <c r="J8" s="25"/>
      <c r="K8" s="25"/>
      <c r="L8" s="25"/>
      <c r="M8" s="25"/>
      <c r="N8" s="25"/>
      <c r="O8" s="25"/>
      <c r="P8" s="25"/>
      <c r="Q8" s="51"/>
      <c r="R8" s="51"/>
      <c r="S8" s="26"/>
      <c r="AA8" s="272"/>
      <c r="AB8" s="203"/>
    </row>
    <row r="9" s="9" customFormat="1" customHeight="1" spans="1:28">
      <c r="A9" s="22">
        <v>3</v>
      </c>
      <c r="B9" s="23"/>
      <c r="C9" s="22"/>
      <c r="D9" s="99"/>
      <c r="E9" s="22"/>
      <c r="F9" s="22"/>
      <c r="G9" s="22"/>
      <c r="H9" s="22"/>
      <c r="I9" s="25"/>
      <c r="J9" s="25"/>
      <c r="K9" s="25"/>
      <c r="L9" s="25"/>
      <c r="M9" s="25"/>
      <c r="N9" s="25"/>
      <c r="O9" s="25"/>
      <c r="P9" s="25"/>
      <c r="Q9" s="51"/>
      <c r="R9" s="51"/>
      <c r="S9" s="26"/>
      <c r="AA9" s="272"/>
      <c r="AB9" s="203"/>
    </row>
    <row r="10" s="9" customFormat="1" customHeight="1" spans="1:28">
      <c r="A10" s="22">
        <v>4</v>
      </c>
      <c r="B10" s="23"/>
      <c r="C10" s="22"/>
      <c r="D10" s="99"/>
      <c r="E10" s="22"/>
      <c r="F10" s="22"/>
      <c r="G10" s="22"/>
      <c r="H10" s="22"/>
      <c r="I10" s="25"/>
      <c r="J10" s="25"/>
      <c r="K10" s="25"/>
      <c r="L10" s="25"/>
      <c r="M10" s="25"/>
      <c r="N10" s="25"/>
      <c r="O10" s="25"/>
      <c r="P10" s="25"/>
      <c r="Q10" s="51"/>
      <c r="R10" s="51"/>
      <c r="S10" s="26"/>
      <c r="AA10" s="272"/>
      <c r="AB10" s="203"/>
    </row>
    <row r="11" s="9" customFormat="1" customHeight="1" spans="1:28">
      <c r="A11" s="22">
        <v>5</v>
      </c>
      <c r="B11" s="23"/>
      <c r="C11" s="22"/>
      <c r="D11" s="99"/>
      <c r="E11" s="22"/>
      <c r="F11" s="22"/>
      <c r="G11" s="22"/>
      <c r="H11" s="22"/>
      <c r="I11" s="25"/>
      <c r="J11" s="25"/>
      <c r="K11" s="25"/>
      <c r="L11" s="25"/>
      <c r="M11" s="25"/>
      <c r="N11" s="25"/>
      <c r="O11" s="25"/>
      <c r="P11" s="25"/>
      <c r="Q11" s="51"/>
      <c r="R11" s="51"/>
      <c r="S11" s="26"/>
      <c r="AA11" s="272"/>
      <c r="AB11" s="203"/>
    </row>
    <row r="12" s="9" customFormat="1" customHeight="1" spans="1:28">
      <c r="A12" s="22">
        <v>6</v>
      </c>
      <c r="B12" s="23"/>
      <c r="C12" s="22"/>
      <c r="D12" s="99"/>
      <c r="E12" s="22"/>
      <c r="F12" s="22"/>
      <c r="G12" s="22"/>
      <c r="H12" s="22"/>
      <c r="I12" s="25"/>
      <c r="J12" s="25"/>
      <c r="K12" s="25"/>
      <c r="L12" s="25"/>
      <c r="M12" s="25"/>
      <c r="N12" s="25"/>
      <c r="O12" s="25"/>
      <c r="P12" s="25"/>
      <c r="Q12" s="51"/>
      <c r="R12" s="51"/>
      <c r="S12" s="26"/>
      <c r="AA12" s="272"/>
      <c r="AB12" s="203"/>
    </row>
    <row r="13" s="9" customFormat="1" customHeight="1" spans="1:28">
      <c r="A13" s="22">
        <v>7</v>
      </c>
      <c r="B13" s="23"/>
      <c r="C13" s="22"/>
      <c r="D13" s="99"/>
      <c r="E13" s="22"/>
      <c r="F13" s="22"/>
      <c r="G13" s="22"/>
      <c r="H13" s="22"/>
      <c r="I13" s="25"/>
      <c r="J13" s="25"/>
      <c r="K13" s="25"/>
      <c r="L13" s="25"/>
      <c r="M13" s="25"/>
      <c r="N13" s="25"/>
      <c r="O13" s="25"/>
      <c r="P13" s="25"/>
      <c r="Q13" s="51"/>
      <c r="R13" s="51"/>
      <c r="S13" s="26"/>
      <c r="AA13" s="272"/>
      <c r="AB13" s="203"/>
    </row>
    <row r="14" s="9" customFormat="1" customHeight="1" spans="1:28">
      <c r="A14" s="22">
        <v>8</v>
      </c>
      <c r="B14" s="23"/>
      <c r="C14" s="22"/>
      <c r="D14" s="99"/>
      <c r="E14" s="22"/>
      <c r="F14" s="22"/>
      <c r="G14" s="22"/>
      <c r="H14" s="22"/>
      <c r="I14" s="25"/>
      <c r="J14" s="25"/>
      <c r="K14" s="25"/>
      <c r="L14" s="25"/>
      <c r="M14" s="25"/>
      <c r="N14" s="25"/>
      <c r="O14" s="25"/>
      <c r="P14" s="25"/>
      <c r="Q14" s="51"/>
      <c r="R14" s="51"/>
      <c r="S14" s="26"/>
      <c r="AA14" s="272"/>
      <c r="AB14" s="203"/>
    </row>
    <row r="15" s="9" customFormat="1" customHeight="1" spans="1:28">
      <c r="A15" s="22">
        <v>9</v>
      </c>
      <c r="B15" s="23"/>
      <c r="C15" s="22"/>
      <c r="D15" s="99"/>
      <c r="E15" s="22"/>
      <c r="F15" s="22"/>
      <c r="G15" s="22"/>
      <c r="H15" s="22"/>
      <c r="I15" s="25"/>
      <c r="J15" s="25"/>
      <c r="K15" s="25"/>
      <c r="L15" s="25"/>
      <c r="M15" s="25"/>
      <c r="N15" s="25"/>
      <c r="O15" s="25"/>
      <c r="P15" s="25"/>
      <c r="Q15" s="51"/>
      <c r="R15" s="51"/>
      <c r="S15" s="26"/>
      <c r="AA15" s="272"/>
      <c r="AB15" s="203"/>
    </row>
    <row r="16" s="9" customFormat="1" customHeight="1" spans="1:28">
      <c r="A16" s="22">
        <v>10</v>
      </c>
      <c r="B16" s="23"/>
      <c r="C16" s="22"/>
      <c r="D16" s="99"/>
      <c r="E16" s="22"/>
      <c r="F16" s="22"/>
      <c r="G16" s="22"/>
      <c r="H16" s="22"/>
      <c r="I16" s="25"/>
      <c r="J16" s="25"/>
      <c r="K16" s="25"/>
      <c r="L16" s="25"/>
      <c r="M16" s="25"/>
      <c r="N16" s="25"/>
      <c r="O16" s="25"/>
      <c r="P16" s="25"/>
      <c r="Q16" s="51"/>
      <c r="R16" s="51"/>
      <c r="S16" s="26"/>
      <c r="AA16" s="272"/>
      <c r="AB16" s="203"/>
    </row>
    <row r="17" s="9" customFormat="1" customHeight="1" spans="1:28">
      <c r="A17" s="22">
        <v>11</v>
      </c>
      <c r="B17" s="23"/>
      <c r="C17" s="22"/>
      <c r="D17" s="99"/>
      <c r="E17" s="22"/>
      <c r="F17" s="22"/>
      <c r="G17" s="22"/>
      <c r="H17" s="22"/>
      <c r="I17" s="25"/>
      <c r="J17" s="25"/>
      <c r="K17" s="25"/>
      <c r="L17" s="25"/>
      <c r="M17" s="25"/>
      <c r="N17" s="25"/>
      <c r="O17" s="25"/>
      <c r="P17" s="25"/>
      <c r="Q17" s="51"/>
      <c r="R17" s="51"/>
      <c r="S17" s="26"/>
      <c r="AA17" s="272"/>
      <c r="AB17" s="203"/>
    </row>
    <row r="18" s="9" customFormat="1" customHeight="1" spans="1:28">
      <c r="A18" s="22">
        <v>12</v>
      </c>
      <c r="B18" s="23"/>
      <c r="C18" s="22"/>
      <c r="D18" s="99"/>
      <c r="E18" s="22"/>
      <c r="F18" s="22"/>
      <c r="G18" s="22"/>
      <c r="H18" s="22"/>
      <c r="I18" s="25"/>
      <c r="J18" s="25"/>
      <c r="K18" s="25"/>
      <c r="L18" s="25"/>
      <c r="M18" s="25"/>
      <c r="N18" s="25"/>
      <c r="O18" s="25"/>
      <c r="P18" s="25"/>
      <c r="Q18" s="51"/>
      <c r="R18" s="51"/>
      <c r="S18" s="26"/>
      <c r="AA18" s="272"/>
      <c r="AB18" s="203"/>
    </row>
    <row r="19" s="9" customFormat="1" customHeight="1" spans="1:28">
      <c r="A19" s="22">
        <v>13</v>
      </c>
      <c r="B19" s="23"/>
      <c r="C19" s="22"/>
      <c r="D19" s="99"/>
      <c r="E19" s="22"/>
      <c r="F19" s="22"/>
      <c r="G19" s="22"/>
      <c r="H19" s="22"/>
      <c r="I19" s="25"/>
      <c r="J19" s="25"/>
      <c r="K19" s="25"/>
      <c r="L19" s="25"/>
      <c r="M19" s="25"/>
      <c r="N19" s="25"/>
      <c r="O19" s="25"/>
      <c r="P19" s="25"/>
      <c r="Q19" s="51"/>
      <c r="R19" s="51"/>
      <c r="S19" s="26"/>
      <c r="AA19" s="272"/>
      <c r="AB19" s="203"/>
    </row>
    <row r="20" s="9" customFormat="1" customHeight="1" spans="1:28">
      <c r="A20" s="22">
        <v>14</v>
      </c>
      <c r="B20" s="23"/>
      <c r="C20" s="22"/>
      <c r="D20" s="99"/>
      <c r="E20" s="22"/>
      <c r="F20" s="22"/>
      <c r="G20" s="22"/>
      <c r="H20" s="22"/>
      <c r="I20" s="25"/>
      <c r="J20" s="25"/>
      <c r="K20" s="25"/>
      <c r="L20" s="25"/>
      <c r="M20" s="25"/>
      <c r="N20" s="25"/>
      <c r="O20" s="25"/>
      <c r="P20" s="25"/>
      <c r="Q20" s="51"/>
      <c r="R20" s="51"/>
      <c r="S20" s="26"/>
      <c r="AA20" s="272"/>
      <c r="AB20" s="203"/>
    </row>
    <row r="21" s="9" customFormat="1" customHeight="1" spans="1:28">
      <c r="A21" s="22">
        <v>15</v>
      </c>
      <c r="B21" s="23"/>
      <c r="C21" s="22"/>
      <c r="D21" s="99"/>
      <c r="E21" s="22"/>
      <c r="F21" s="22"/>
      <c r="G21" s="22"/>
      <c r="H21" s="22"/>
      <c r="I21" s="25"/>
      <c r="J21" s="25"/>
      <c r="K21" s="25"/>
      <c r="L21" s="25"/>
      <c r="M21" s="25"/>
      <c r="N21" s="25"/>
      <c r="O21" s="25"/>
      <c r="P21" s="25"/>
      <c r="Q21" s="51"/>
      <c r="R21" s="51"/>
      <c r="S21" s="26"/>
      <c r="AA21" s="272"/>
      <c r="AB21" s="203"/>
    </row>
    <row r="22" s="9" customFormat="1" customHeight="1" spans="1:28">
      <c r="A22" s="22">
        <v>16</v>
      </c>
      <c r="B22" s="23"/>
      <c r="C22" s="22"/>
      <c r="D22" s="99"/>
      <c r="E22" s="22"/>
      <c r="F22" s="22"/>
      <c r="G22" s="22"/>
      <c r="H22" s="22"/>
      <c r="I22" s="25"/>
      <c r="J22" s="25"/>
      <c r="K22" s="25"/>
      <c r="L22" s="25"/>
      <c r="M22" s="25"/>
      <c r="N22" s="25"/>
      <c r="O22" s="25"/>
      <c r="P22" s="25"/>
      <c r="Q22" s="51"/>
      <c r="R22" s="51"/>
      <c r="S22" s="26"/>
      <c r="AA22" s="272"/>
      <c r="AB22" s="203"/>
    </row>
    <row r="23" s="9" customFormat="1" customHeight="1" spans="1:28">
      <c r="A23" s="22">
        <v>17</v>
      </c>
      <c r="B23" s="23"/>
      <c r="C23" s="22"/>
      <c r="D23" s="99"/>
      <c r="E23" s="22"/>
      <c r="F23" s="22"/>
      <c r="G23" s="22"/>
      <c r="H23" s="22"/>
      <c r="I23" s="25"/>
      <c r="J23" s="25"/>
      <c r="K23" s="25"/>
      <c r="L23" s="25"/>
      <c r="M23" s="25"/>
      <c r="N23" s="25"/>
      <c r="O23" s="25"/>
      <c r="P23" s="25"/>
      <c r="Q23" s="51"/>
      <c r="R23" s="51"/>
      <c r="S23" s="26"/>
      <c r="AA23" s="272"/>
      <c r="AB23" s="203"/>
    </row>
    <row r="24" s="9" customFormat="1" customHeight="1" spans="1:28">
      <c r="A24" s="22">
        <v>18</v>
      </c>
      <c r="B24" s="23"/>
      <c r="C24" s="22"/>
      <c r="D24" s="99"/>
      <c r="E24" s="22"/>
      <c r="F24" s="22"/>
      <c r="G24" s="22"/>
      <c r="H24" s="22"/>
      <c r="I24" s="25"/>
      <c r="J24" s="25"/>
      <c r="K24" s="25"/>
      <c r="L24" s="25"/>
      <c r="M24" s="25"/>
      <c r="N24" s="25"/>
      <c r="O24" s="25"/>
      <c r="P24" s="25"/>
      <c r="Q24" s="51"/>
      <c r="R24" s="51"/>
      <c r="S24" s="26"/>
      <c r="AA24" s="272"/>
      <c r="AB24" s="203"/>
    </row>
    <row r="25" s="9" customFormat="1" customHeight="1" spans="1:28">
      <c r="A25" s="27" t="s">
        <v>384</v>
      </c>
      <c r="B25" s="28"/>
      <c r="C25" s="28"/>
      <c r="D25" s="28"/>
      <c r="E25" s="29"/>
      <c r="F25" s="29"/>
      <c r="G25" s="29"/>
      <c r="H25" s="29"/>
      <c r="I25" s="51">
        <f>SUM(I7:I24)</f>
        <v>0</v>
      </c>
      <c r="J25" s="51"/>
      <c r="K25" s="51"/>
      <c r="L25" s="51"/>
      <c r="M25" s="51"/>
      <c r="N25" s="51"/>
      <c r="O25" s="51"/>
      <c r="P25" s="63">
        <f>SUM(P7:P24)</f>
        <v>0</v>
      </c>
      <c r="Q25" s="51">
        <f>IF(SUM(Q5:Q24)-(P25-I25)&lt;0.001,SUM(Q5:Q24),"false")</f>
        <v>0</v>
      </c>
      <c r="R25" s="51">
        <f>IF(I25=0,0,Q25/ABS(I25))*100</f>
        <v>0</v>
      </c>
      <c r="S25" s="31"/>
      <c r="AA25" s="272"/>
      <c r="AB25" s="203"/>
    </row>
    <row r="26" s="9" customFormat="1" customHeight="1" spans="1:28">
      <c r="A26" s="27" t="s">
        <v>404</v>
      </c>
      <c r="B26" s="28"/>
      <c r="C26" s="28"/>
      <c r="D26" s="28"/>
      <c r="E26" s="29"/>
      <c r="F26" s="29"/>
      <c r="G26" s="29"/>
      <c r="H26" s="29"/>
      <c r="I26" s="186"/>
      <c r="J26" s="186"/>
      <c r="K26" s="186"/>
      <c r="L26" s="186"/>
      <c r="M26" s="186"/>
      <c r="N26" s="186"/>
      <c r="O26" s="186"/>
      <c r="P26" s="93"/>
      <c r="Q26" s="51">
        <f>P26-I26</f>
        <v>0</v>
      </c>
      <c r="R26" s="51">
        <f>IF(I26=0,0,Q26/ABS(I26))*100</f>
        <v>0</v>
      </c>
      <c r="S26" s="31"/>
      <c r="AA26" s="272"/>
      <c r="AB26" s="203"/>
    </row>
    <row r="27" s="9" customFormat="1" customHeight="1" spans="1:28">
      <c r="A27" s="27" t="s">
        <v>291</v>
      </c>
      <c r="B27" s="28"/>
      <c r="C27" s="28"/>
      <c r="D27" s="28"/>
      <c r="E27" s="29"/>
      <c r="F27" s="29"/>
      <c r="G27" s="29"/>
      <c r="H27" s="29"/>
      <c r="I27" s="84">
        <f>I25-I26</f>
        <v>0</v>
      </c>
      <c r="J27" s="84"/>
      <c r="K27" s="84"/>
      <c r="L27" s="84"/>
      <c r="M27" s="84"/>
      <c r="N27" s="84"/>
      <c r="O27" s="84"/>
      <c r="P27" s="284">
        <f>P25-P26</f>
        <v>0</v>
      </c>
      <c r="Q27" s="284">
        <f>Q25-Q26</f>
        <v>0</v>
      </c>
      <c r="R27" s="51">
        <f>IF(I27=0,0,Q27/ABS(I27))*100</f>
        <v>0</v>
      </c>
      <c r="S27" s="31"/>
      <c r="AA27" s="272"/>
      <c r="AB27" s="203"/>
    </row>
    <row r="28" s="10" customFormat="1" customHeight="1" spans="1:28">
      <c r="A28" s="32"/>
      <c r="D28" s="33"/>
      <c r="E28" s="33"/>
      <c r="F28" s="33"/>
      <c r="G28" s="33"/>
      <c r="H28" s="33"/>
      <c r="I28" s="33"/>
      <c r="J28" s="297"/>
      <c r="K28" s="297"/>
      <c r="L28" s="297"/>
      <c r="M28" s="297"/>
      <c r="N28" s="297"/>
      <c r="O28" s="297"/>
      <c r="P28" s="34"/>
      <c r="Q28" s="34"/>
      <c r="R28" s="34"/>
      <c r="S28" s="34"/>
      <c r="T28" s="129"/>
      <c r="AA28" s="231"/>
      <c r="AB28" s="204"/>
    </row>
    <row r="29" s="10" customFormat="1" customHeight="1" spans="1:28">
      <c r="A29" s="35" t="str">
        <f>表头信息!D8&amp;表头信息!E8</f>
        <v>产权持有单位填表人：谭勃</v>
      </c>
      <c r="B29" s="35"/>
      <c r="C29" s="35"/>
      <c r="D29" s="35"/>
      <c r="E29" s="35"/>
      <c r="F29" s="35"/>
      <c r="G29" s="35"/>
      <c r="H29" s="35"/>
      <c r="I29" s="280"/>
      <c r="J29" s="280"/>
      <c r="K29" s="280"/>
      <c r="L29" s="280"/>
      <c r="M29" s="280"/>
      <c r="N29" s="280"/>
      <c r="O29" s="280"/>
      <c r="Q29" s="70" t="str">
        <f>表头信息!D20&amp;表头信息!E23</f>
        <v>评估人员：柳青、殷涛</v>
      </c>
      <c r="R29" s="98"/>
      <c r="S29" s="98"/>
      <c r="T29" s="36"/>
      <c r="AA29" s="231"/>
      <c r="AB29" s="204"/>
    </row>
    <row r="30" s="10" customFormat="1" customHeight="1" spans="1:28">
      <c r="A30" s="38" t="str">
        <f>表头信息!D11&amp;表头信息!E11</f>
        <v>填表日期：2022年11月2日</v>
      </c>
      <c r="B30" s="36"/>
      <c r="C30" s="36"/>
      <c r="D30" s="36"/>
      <c r="E30" s="39"/>
      <c r="F30" s="39"/>
      <c r="G30" s="39"/>
      <c r="H30" s="39"/>
      <c r="I30" s="280"/>
      <c r="J30" s="280"/>
      <c r="K30" s="280"/>
      <c r="L30" s="280"/>
      <c r="M30" s="280"/>
      <c r="N30" s="280"/>
      <c r="O30" s="280"/>
      <c r="Q30" s="39"/>
      <c r="R30" s="39"/>
      <c r="S30" s="39"/>
      <c r="T30" s="36"/>
      <c r="AA30" s="231"/>
      <c r="AB30" s="204"/>
    </row>
    <row r="31" customHeight="1" spans="4:15">
      <c r="D31" s="71"/>
      <c r="E31" s="71"/>
      <c r="F31" s="71"/>
      <c r="G31" s="71"/>
      <c r="H31" s="71"/>
      <c r="I31" s="282"/>
      <c r="J31" s="282"/>
      <c r="K31" s="282"/>
      <c r="L31" s="282"/>
      <c r="M31" s="282"/>
      <c r="N31" s="282"/>
      <c r="O31" s="282"/>
    </row>
  </sheetData>
  <protectedRanges>
    <protectedRange sqref="S7:S24 I26:P26 A7:P24" name="区域1"/>
  </protectedRanges>
  <mergeCells count="29">
    <mergeCell ref="A1:S1"/>
    <mergeCell ref="A2:S2"/>
    <mergeCell ref="A25:E25"/>
    <mergeCell ref="A26:E26"/>
    <mergeCell ref="A27:E27"/>
    <mergeCell ref="D28:I28"/>
    <mergeCell ref="A29:E29"/>
    <mergeCell ref="Q29:S29"/>
    <mergeCell ref="A5:A6"/>
    <mergeCell ref="B5:B6"/>
    <mergeCell ref="C5:C6"/>
    <mergeCell ref="D5:D6"/>
    <mergeCell ref="E5:E6"/>
    <mergeCell ref="F5:F6"/>
    <mergeCell ref="G5:G6"/>
    <mergeCell ref="H5:H6"/>
    <mergeCell ref="I5:I6"/>
    <mergeCell ref="J5:J6"/>
    <mergeCell ref="K5:K6"/>
    <mergeCell ref="L5:L6"/>
    <mergeCell ref="M5:M6"/>
    <mergeCell ref="N5:N6"/>
    <mergeCell ref="O5:O6"/>
    <mergeCell ref="P5:P6"/>
    <mergeCell ref="Q5:Q6"/>
    <mergeCell ref="R5:R6"/>
    <mergeCell ref="S5:S6"/>
    <mergeCell ref="AA5:AA6"/>
    <mergeCell ref="AB5:AB6"/>
  </mergeCells>
  <hyperlinks>
    <hyperlink ref="A1:S1" location="'3-流动资产汇总'!B11" display="=&quot;应收账款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609" name="Check Box 489" r:id="rId4">
              <controlPr defaultSize="0">
                <anchor moveWithCells="1">
                  <from>
                    <xdr:col>19</xdr:col>
                    <xdr:colOff>101600</xdr:colOff>
                    <xdr:row>0</xdr:row>
                    <xdr:rowOff>100965</xdr:rowOff>
                  </from>
                  <to>
                    <xdr:col>21</xdr:col>
                    <xdr:colOff>5715</xdr:colOff>
                    <xdr:row>1</xdr:row>
                    <xdr:rowOff>120015</xdr:rowOff>
                  </to>
                </anchor>
              </controlPr>
            </control>
          </mc:Choice>
        </mc:AlternateContent>
      </controls>
    </mc:Choice>
  </mc:AlternateContent>
</worksheet>
</file>

<file path=xl/worksheets/sheet1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85" zoomScaleNormal="100" workbookViewId="0">
      <pane xSplit="1" ySplit="6" topLeftCell="B7" activePane="bottomRight" state="frozen"/>
      <selection/>
      <selection pane="topRight"/>
      <selection pane="bottomLeft"/>
      <selection pane="bottomRight" activeCell="J8" sqref="J8"/>
    </sheetView>
  </sheetViews>
  <sheetFormatPr defaultColWidth="9" defaultRowHeight="15.75" customHeight="1"/>
  <cols>
    <col min="1" max="1" width="6.75" customWidth="1"/>
    <col min="2" max="2" width="33.0833333333333" customWidth="1"/>
    <col min="3" max="3" width="14" customWidth="1"/>
    <col min="4" max="7" width="14.3333333333333" customWidth="1"/>
    <col min="8" max="8" width="19.25" customWidth="1"/>
  </cols>
  <sheetData>
    <row r="1" ht="30" customHeight="1"/>
  </sheetData>
  <protectedRanges>
    <protectedRange sqref="H7:H26 A7:E26"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69006" name="Option Button 14" r:id="rId3">
              <controlPr defaultSize="0">
                <anchor moveWithCells="1">
                  <from>
                    <xdr:col>8</xdr:col>
                    <xdr:colOff>69850</xdr:colOff>
                    <xdr:row>0</xdr:row>
                    <xdr:rowOff>133985</xdr:rowOff>
                  </from>
                  <to>
                    <xdr:col>10</xdr:col>
                    <xdr:colOff>139700</xdr:colOff>
                    <xdr:row>2</xdr:row>
                    <xdr:rowOff>50800</xdr:rowOff>
                  </to>
                </anchor>
              </controlPr>
            </control>
          </mc:Choice>
        </mc:AlternateContent>
      </controls>
    </mc:Choice>
  </mc:AlternateContent>
</worksheet>
</file>

<file path=xl/worksheets/sheet1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85" zoomScaleNormal="100" workbookViewId="0">
      <pane xSplit="1" ySplit="6" topLeftCell="B7" activePane="bottomRight" state="frozen"/>
      <selection/>
      <selection pane="topRight"/>
      <selection pane="bottomLeft"/>
      <selection pane="bottomRight" activeCell="J10" sqref="J10"/>
    </sheetView>
  </sheetViews>
  <sheetFormatPr defaultColWidth="9" defaultRowHeight="15.75" customHeight="1"/>
  <cols>
    <col min="1" max="1" width="6.75" customWidth="1"/>
    <col min="2" max="2" width="33.0833333333333" customWidth="1"/>
    <col min="3" max="3" width="14" customWidth="1"/>
    <col min="4" max="7" width="14.3333333333333" customWidth="1"/>
    <col min="8" max="8" width="19.25" customWidth="1"/>
  </cols>
  <sheetData>
    <row r="1" ht="30" customHeight="1"/>
  </sheetData>
  <protectedRanges>
    <protectedRange sqref="A7:E24 D26:E26 H7:H24"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70032" name="Option Button 16" r:id="rId3">
              <controlPr defaultSize="0">
                <anchor moveWithCells="1">
                  <from>
                    <xdr:col>8</xdr:col>
                    <xdr:colOff>5715</xdr:colOff>
                    <xdr:row>0</xdr:row>
                    <xdr:rowOff>133985</xdr:rowOff>
                  </from>
                  <to>
                    <xdr:col>10</xdr:col>
                    <xdr:colOff>44450</xdr:colOff>
                    <xdr:row>1</xdr:row>
                    <xdr:rowOff>146050</xdr:rowOff>
                  </to>
                </anchor>
              </controlPr>
            </control>
          </mc:Choice>
        </mc:AlternateContent>
      </controls>
    </mc:Choice>
  </mc:AlternateContent>
</worksheet>
</file>

<file path=xl/worksheets/sheet1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90" zoomScaleNormal="100" workbookViewId="0">
      <pane xSplit="1" ySplit="6" topLeftCell="B7" activePane="bottomRight" state="frozen"/>
      <selection/>
      <selection pane="topRight"/>
      <selection pane="bottomLeft"/>
      <selection pane="bottomRight" activeCell="M6" sqref="M6"/>
    </sheetView>
  </sheetViews>
  <sheetFormatPr defaultColWidth="9" defaultRowHeight="15.75" customHeight="1"/>
  <cols>
    <col min="1" max="1" width="5.08333333333333" customWidth="1"/>
    <col min="2" max="2" width="26.5" customWidth="1"/>
    <col min="3" max="3" width="7.75" customWidth="1"/>
    <col min="4" max="4" width="8.08333333333333" customWidth="1"/>
    <col min="5" max="5" width="7" customWidth="1"/>
    <col min="6" max="10" width="12.5833333333333" customWidth="1"/>
    <col min="11" max="11" width="13.0833333333333" customWidth="1"/>
    <col min="12" max="12" width="7.5" customWidth="1"/>
    <col min="13" max="13" width="16.5" customWidth="1"/>
  </cols>
  <sheetData>
    <row r="1" ht="30" customHeight="1"/>
  </sheetData>
  <protectedRanges>
    <protectedRange sqref="A7:H26 K7:L26"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71055" name="Option Button 15" r:id="rId3">
              <controlPr defaultSize="0">
                <anchor moveWithCells="1">
                  <from>
                    <xdr:col>11</xdr:col>
                    <xdr:colOff>6350</xdr:colOff>
                    <xdr:row>0</xdr:row>
                    <xdr:rowOff>76200</xdr:rowOff>
                  </from>
                  <to>
                    <xdr:col>12</xdr:col>
                    <xdr:colOff>755015</xdr:colOff>
                    <xdr:row>1</xdr:row>
                    <xdr:rowOff>95250</xdr:rowOff>
                  </to>
                </anchor>
              </controlPr>
            </control>
          </mc:Choice>
        </mc:AlternateContent>
      </controls>
    </mc:Choice>
  </mc:AlternateContent>
</worksheet>
</file>

<file path=xl/worksheets/sheet1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Normal="100" workbookViewId="0">
      <pane xSplit="1" ySplit="6" topLeftCell="B7" activePane="bottomRight" state="frozen"/>
      <selection/>
      <selection pane="topRight"/>
      <selection pane="bottomLeft"/>
      <selection pane="bottomRight" activeCell="J3" sqref="J3"/>
    </sheetView>
  </sheetViews>
  <sheetFormatPr defaultColWidth="9" defaultRowHeight="15.75" customHeight="1"/>
  <cols>
    <col min="1" max="1" width="6.75" customWidth="1"/>
    <col min="2" max="2" width="22.0833333333333" customWidth="1"/>
    <col min="3" max="3" width="11.5833333333333" customWidth="1"/>
    <col min="4" max="4" width="14" customWidth="1"/>
    <col min="5" max="8" width="14.3333333333333" customWidth="1"/>
    <col min="9" max="9" width="19.25" customWidth="1"/>
  </cols>
  <sheetData>
    <row r="1" ht="30" customHeight="1"/>
  </sheetData>
  <protectedRanges>
    <protectedRange sqref="A7:F26 I7:I26"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72078" name="Option Button 14" r:id="rId3">
              <controlPr defaultSize="0">
                <anchor moveWithCells="1">
                  <from>
                    <xdr:col>9</xdr:col>
                    <xdr:colOff>69850</xdr:colOff>
                    <xdr:row>0</xdr:row>
                    <xdr:rowOff>38735</xdr:rowOff>
                  </from>
                  <to>
                    <xdr:col>11</xdr:col>
                    <xdr:colOff>44450</xdr:colOff>
                    <xdr:row>1</xdr:row>
                    <xdr:rowOff>0</xdr:rowOff>
                  </to>
                </anchor>
              </controlPr>
            </control>
          </mc:Choice>
        </mc:AlternateContent>
      </controls>
    </mc:Choice>
  </mc:AlternateContent>
</worksheet>
</file>

<file path=xl/worksheets/sheet1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85" zoomScaleNormal="100" workbookViewId="0">
      <pane xSplit="1" ySplit="6" topLeftCell="B7" activePane="bottomRight" state="frozen"/>
      <selection/>
      <selection pane="topRight"/>
      <selection pane="bottomLeft"/>
      <selection pane="bottomRight" activeCell="S6" sqref="S6"/>
    </sheetView>
  </sheetViews>
  <sheetFormatPr defaultColWidth="9" defaultRowHeight="15.75" customHeight="1"/>
  <cols>
    <col min="1" max="1" width="6.75" customWidth="1"/>
    <col min="2" max="2" width="9.58333333333333"/>
    <col min="3" max="5" width="3"/>
    <col min="6" max="6" width="4.58333333333333"/>
    <col min="7" max="7" width="8"/>
    <col min="8" max="8" width="4.58333333333333"/>
    <col min="9" max="10" width="8"/>
    <col min="11" max="13" width="14.3333333333333" customWidth="1"/>
    <col min="14" max="14" width="16.8333333333333"/>
    <col min="15" max="15" width="8"/>
    <col min="16" max="16" width="8.08333333333333" customWidth="1"/>
  </cols>
  <sheetData>
    <row r="1" ht="30" customHeight="1"/>
  </sheetData>
  <protectedRanges>
    <protectedRange sqref="A7:K26 N7:P26"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73104" name="Option Button 1040" r:id="rId3">
              <controlPr defaultSize="0">
                <anchor moveWithCells="1">
                  <from>
                    <xdr:col>16</xdr:col>
                    <xdr:colOff>69850</xdr:colOff>
                    <xdr:row>0</xdr:row>
                    <xdr:rowOff>120650</xdr:rowOff>
                  </from>
                  <to>
                    <xdr:col>18</xdr:col>
                    <xdr:colOff>76200</xdr:colOff>
                    <xdr:row>2</xdr:row>
                    <xdr:rowOff>76835</xdr:rowOff>
                  </to>
                </anchor>
              </controlPr>
            </control>
          </mc:Choice>
        </mc:AlternateContent>
      </controls>
    </mc:Choice>
  </mc:AlternateContent>
</worksheet>
</file>

<file path=xl/worksheets/sheet1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85" zoomScaleNormal="100" workbookViewId="0">
      <pane xSplit="1" ySplit="6" topLeftCell="B7" activePane="bottomRight" state="frozen"/>
      <selection/>
      <selection pane="topRight"/>
      <selection pane="bottomLeft"/>
      <selection pane="bottomRight" activeCell="L7" sqref="L7"/>
    </sheetView>
  </sheetViews>
  <sheetFormatPr defaultColWidth="9" defaultRowHeight="15.75" customHeight="1"/>
  <cols>
    <col min="1" max="1" width="5.5" customWidth="1"/>
    <col min="2" max="2" width="26.5833333333333" customWidth="1"/>
    <col min="3" max="4" width="8" customWidth="1"/>
    <col min="5" max="5" width="7.83333333333333"/>
    <col min="6" max="6" width="7.25" customWidth="1"/>
    <col min="7" max="10" width="13.3333333333333" customWidth="1"/>
    <col min="11" max="11" width="13.5833333333333" customWidth="1"/>
  </cols>
  <sheetData>
    <row r="1" ht="30" customHeight="1"/>
  </sheetData>
  <protectedRanges>
    <protectedRange sqref="A7:K26"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75155" name="Option Button 19" r:id="rId3">
              <controlPr defaultSize="0">
                <anchor moveWithCells="1">
                  <from>
                    <xdr:col>11</xdr:col>
                    <xdr:colOff>76200</xdr:colOff>
                    <xdr:row>0</xdr:row>
                    <xdr:rowOff>89535</xdr:rowOff>
                  </from>
                  <to>
                    <xdr:col>13</xdr:col>
                    <xdr:colOff>88900</xdr:colOff>
                    <xdr:row>1</xdr:row>
                    <xdr:rowOff>88900</xdr:rowOff>
                  </to>
                </anchor>
              </controlPr>
            </control>
          </mc:Choice>
        </mc:AlternateContent>
      </controls>
    </mc:Choice>
  </mc:AlternateContent>
</worksheet>
</file>

<file path=xl/worksheets/sheet1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85" zoomScaleNormal="100" workbookViewId="0">
      <pane xSplit="1" ySplit="6" topLeftCell="B7" activePane="bottomRight" state="frozen"/>
      <selection/>
      <selection pane="topRight"/>
      <selection pane="bottomLeft"/>
      <selection pane="bottomRight" activeCell="H8" sqref="H8"/>
    </sheetView>
  </sheetViews>
  <sheetFormatPr defaultColWidth="9" defaultRowHeight="15.75" customHeight="1"/>
  <cols>
    <col min="1" max="1" width="5.75" customWidth="1"/>
    <col min="2" max="2" width="36.5" customWidth="1"/>
    <col min="3" max="6" width="17.75" customWidth="1"/>
    <col min="7" max="7" width="17.5" customWidth="1"/>
  </cols>
  <sheetData>
    <row r="1" ht="30" customHeight="1"/>
  </sheetData>
  <protectedRanges>
    <protectedRange sqref="A7:G26"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76174" name="Option Button 14" r:id="rId3">
              <controlPr defaultSize="0">
                <anchor moveWithCells="1">
                  <from>
                    <xdr:col>7</xdr:col>
                    <xdr:colOff>88900</xdr:colOff>
                    <xdr:row>0</xdr:row>
                    <xdr:rowOff>76200</xdr:rowOff>
                  </from>
                  <to>
                    <xdr:col>9</xdr:col>
                    <xdr:colOff>5715</xdr:colOff>
                    <xdr:row>1</xdr:row>
                    <xdr:rowOff>133350</xdr:rowOff>
                  </to>
                </anchor>
              </controlPr>
            </control>
          </mc:Choice>
        </mc:AlternateContent>
      </controls>
    </mc:Choice>
  </mc:AlternateContent>
</worksheet>
</file>

<file path=xl/worksheets/sheet1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85" zoomScaleNormal="100" workbookViewId="0">
      <pane xSplit="1" ySplit="6" topLeftCell="B7" activePane="bottomRight" state="frozen"/>
      <selection/>
      <selection pane="topRight"/>
      <selection pane="bottomLeft"/>
      <selection pane="bottomRight" activeCell="N7" sqref="N7"/>
    </sheetView>
  </sheetViews>
  <sheetFormatPr defaultColWidth="9" defaultRowHeight="15.75" customHeight="1"/>
  <cols>
    <col min="1" max="1" width="4.33333333333333" customWidth="1"/>
    <col min="2" max="2" width="13.8333333333333" customWidth="1"/>
    <col min="3" max="3" width="10.8333333333333" customWidth="1"/>
    <col min="4" max="6" width="8.33333333333333" customWidth="1"/>
    <col min="7" max="12" width="11.0833333333333" customWidth="1"/>
    <col min="13" max="13" width="10.3333333333333" customWidth="1"/>
  </cols>
  <sheetData>
    <row r="1" ht="30" customHeight="1"/>
  </sheetData>
  <protectedRanges>
    <protectedRange sqref="M7:M26 A7:J26"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77201" name="Option Button 17" r:id="rId3">
              <controlPr defaultSize="0">
                <anchor moveWithCells="1">
                  <from>
                    <xdr:col>13</xdr:col>
                    <xdr:colOff>44450</xdr:colOff>
                    <xdr:row>0</xdr:row>
                    <xdr:rowOff>89535</xdr:rowOff>
                  </from>
                  <to>
                    <xdr:col>15</xdr:col>
                    <xdr:colOff>298450</xdr:colOff>
                    <xdr:row>1</xdr:row>
                    <xdr:rowOff>190500</xdr:rowOff>
                  </to>
                </anchor>
              </controlPr>
            </control>
          </mc:Choice>
        </mc:AlternateContent>
      </controls>
    </mc:Choice>
  </mc:AlternateContent>
</worksheet>
</file>

<file path=xl/worksheets/sheet1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85" zoomScaleNormal="100" workbookViewId="0">
      <pane xSplit="1" ySplit="6" topLeftCell="B7" activePane="bottomRight" state="frozen"/>
      <selection/>
      <selection pane="topRight"/>
      <selection pane="bottomLeft"/>
      <selection pane="bottomRight" activeCell="K6" sqref="K6"/>
    </sheetView>
  </sheetViews>
  <sheetFormatPr defaultColWidth="9" defaultRowHeight="15.75" customHeight="1"/>
  <cols>
    <col min="1" max="1" width="6.25" customWidth="1"/>
    <col min="2" max="2" width="36.0833333333333" customWidth="1"/>
    <col min="3" max="5" width="11.8333333333333" customWidth="1"/>
    <col min="6" max="7" width="15.75" customWidth="1"/>
    <col min="8" max="8" width="20.5833333333333" customWidth="1"/>
  </cols>
  <sheetData>
    <row r="1" ht="30" customHeight="1"/>
  </sheetData>
  <protectedRanges>
    <protectedRange sqref="A7:H26"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78223" name="Option Button 15" r:id="rId3">
              <controlPr defaultSize="0">
                <anchor moveWithCells="1">
                  <from>
                    <xdr:col>8</xdr:col>
                    <xdr:colOff>5715</xdr:colOff>
                    <xdr:row>0</xdr:row>
                    <xdr:rowOff>100965</xdr:rowOff>
                  </from>
                  <to>
                    <xdr:col>10</xdr:col>
                    <xdr:colOff>114300</xdr:colOff>
                    <xdr:row>1</xdr:row>
                    <xdr:rowOff>152400</xdr:rowOff>
                  </to>
                </anchor>
              </controlPr>
            </control>
          </mc:Choice>
        </mc:AlternateContent>
      </controls>
    </mc:Choice>
  </mc:AlternateContent>
</worksheet>
</file>

<file path=xl/worksheets/sheet1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85" zoomScaleNormal="100" workbookViewId="0">
      <pane xSplit="1" ySplit="6" topLeftCell="H7" activePane="bottomRight" state="frozen"/>
      <selection/>
      <selection pane="topRight"/>
      <selection pane="bottomLeft"/>
      <selection pane="bottomRight" activeCell="R5" sqref="R5"/>
    </sheetView>
  </sheetViews>
  <sheetFormatPr defaultColWidth="9" defaultRowHeight="15.75" customHeight="1"/>
  <cols>
    <col min="1" max="1" width="5.25" customWidth="1"/>
    <col min="2" max="2" width="30.5" customWidth="1"/>
    <col min="3" max="3" width="11.8333333333333" customWidth="1"/>
    <col min="4" max="4" width="8.08333333333333" customWidth="1"/>
    <col min="5" max="5" width="7.5" customWidth="1"/>
    <col min="6" max="6" width="13.5" customWidth="1"/>
    <col min="7" max="7" width="12.3333333333333" customWidth="1"/>
    <col min="8" max="15" width="17.0833333333333" customWidth="1"/>
    <col min="16" max="16" width="12" customWidth="1"/>
  </cols>
  <sheetData>
    <row r="1" ht="30" customHeight="1"/>
  </sheetData>
  <protectedRanges>
    <protectedRange sqref="A7:P26"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79249" name="Option Button 17" r:id="rId3">
              <controlPr defaultSize="0">
                <anchor moveWithCells="1">
                  <from>
                    <xdr:col>16</xdr:col>
                    <xdr:colOff>88900</xdr:colOff>
                    <xdr:row>0</xdr:row>
                    <xdr:rowOff>69850</xdr:rowOff>
                  </from>
                  <to>
                    <xdr:col>18</xdr:col>
                    <xdr:colOff>171450</xdr:colOff>
                    <xdr:row>1</xdr:row>
                    <xdr:rowOff>190500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31"/>
  <sheetViews>
    <sheetView view="pageBreakPreview" zoomScaleNormal="100" workbookViewId="0">
      <pane xSplit="1" ySplit="6" topLeftCell="B7" activePane="bottomRight" state="frozen"/>
      <selection/>
      <selection pane="topRight"/>
      <selection pane="bottomLeft"/>
      <selection pane="bottomRight" activeCell="J8" sqref="J8:L26"/>
    </sheetView>
  </sheetViews>
  <sheetFormatPr defaultColWidth="8.66666666666667" defaultRowHeight="15.75" customHeight="1"/>
  <cols>
    <col min="1" max="1" width="5.25" style="11" customWidth="1"/>
    <col min="2" max="2" width="18" style="11" customWidth="1"/>
    <col min="3" max="3" width="12" style="11" customWidth="1"/>
    <col min="4" max="4" width="9.5" style="11" customWidth="1"/>
    <col min="5" max="5" width="9.08333333333333" style="11" customWidth="1"/>
    <col min="6" max="6" width="6.5" style="11" customWidth="1"/>
    <col min="7" max="7" width="9.08333333333333" style="11" customWidth="1"/>
    <col min="8" max="9" width="13.75" style="240" customWidth="1"/>
    <col min="10" max="10" width="7.75" style="240" customWidth="1"/>
    <col min="11" max="11" width="6.83333333333333" style="240" customWidth="1"/>
    <col min="12" max="12" width="14.75" style="11" customWidth="1"/>
    <col min="13" max="15" width="9" style="11"/>
    <col min="16" max="16" width="9" style="269"/>
    <col min="17" max="32" width="9" style="11"/>
    <col min="33" max="16384" width="8.66666666666667" style="11"/>
  </cols>
  <sheetData>
    <row r="1" s="7" customFormat="1" ht="30" customHeight="1" spans="1:16">
      <c r="A1" s="12" t="str">
        <f>"应收款项融资评估"&amp;表头信息!E35</f>
        <v>应收款项融资评估明细表</v>
      </c>
      <c r="B1" s="12"/>
      <c r="C1" s="12"/>
      <c r="D1" s="12"/>
      <c r="E1" s="12"/>
      <c r="F1" s="12"/>
      <c r="G1" s="12"/>
      <c r="H1" s="12"/>
      <c r="I1" s="294"/>
      <c r="J1" s="139"/>
      <c r="K1" s="139"/>
      <c r="L1" s="139"/>
      <c r="P1" s="270"/>
    </row>
    <row r="2" customHeight="1" spans="1:12">
      <c r="A2" s="13" t="str">
        <f>表头信息!D5&amp;表头信息!E5</f>
        <v>评估基准日：2022年10月31日</v>
      </c>
      <c r="B2" s="13"/>
      <c r="C2" s="13"/>
      <c r="D2" s="13"/>
      <c r="E2" s="13"/>
      <c r="F2" s="13"/>
      <c r="G2" s="13"/>
      <c r="H2" s="13"/>
      <c r="I2" s="14"/>
      <c r="J2" s="14"/>
      <c r="K2" s="14"/>
      <c r="L2" s="14"/>
    </row>
    <row r="3" customHeight="1" spans="1:13">
      <c r="A3" s="13"/>
      <c r="B3" s="13"/>
      <c r="C3" s="13"/>
      <c r="D3" s="13"/>
      <c r="E3" s="13"/>
      <c r="F3" s="13"/>
      <c r="G3" s="13"/>
      <c r="H3" s="13"/>
      <c r="I3" s="14"/>
      <c r="J3" s="14"/>
      <c r="K3" s="14"/>
      <c r="L3" s="15" t="s">
        <v>405</v>
      </c>
      <c r="M3" s="11" t="s">
        <v>406</v>
      </c>
    </row>
    <row r="4" customHeight="1" spans="1:12">
      <c r="A4" s="83" t="str">
        <f>表头信息!D2&amp;表头信息!E2</f>
        <v>产权持有单位：西安曲江楼观旅游农业开发有限公司</v>
      </c>
      <c r="B4" s="18"/>
      <c r="C4" s="18"/>
      <c r="D4" s="18"/>
      <c r="E4" s="18"/>
      <c r="F4" s="18"/>
      <c r="G4" s="18"/>
      <c r="H4" s="233"/>
      <c r="I4" s="233"/>
      <c r="J4" s="233"/>
      <c r="K4" s="233"/>
      <c r="L4" s="19" t="s">
        <v>3</v>
      </c>
    </row>
    <row r="5" s="8" customFormat="1" customHeight="1" spans="1:17">
      <c r="A5" s="20" t="s">
        <v>5</v>
      </c>
      <c r="B5" s="20" t="s">
        <v>376</v>
      </c>
      <c r="C5" s="20" t="s">
        <v>377</v>
      </c>
      <c r="D5" s="20" t="s">
        <v>378</v>
      </c>
      <c r="E5" s="20" t="s">
        <v>379</v>
      </c>
      <c r="F5" s="20" t="s">
        <v>353</v>
      </c>
      <c r="G5" s="20" t="s">
        <v>380</v>
      </c>
      <c r="H5" s="20" t="s">
        <v>238</v>
      </c>
      <c r="I5" s="20" t="s">
        <v>239</v>
      </c>
      <c r="J5" s="20" t="s">
        <v>240</v>
      </c>
      <c r="K5" s="20" t="s">
        <v>241</v>
      </c>
      <c r="L5" s="20" t="s">
        <v>8</v>
      </c>
      <c r="M5" s="118" t="s">
        <v>297</v>
      </c>
      <c r="N5" s="118"/>
      <c r="O5" s="118" t="s">
        <v>345</v>
      </c>
      <c r="P5" s="296" t="s">
        <v>381</v>
      </c>
      <c r="Q5" s="118" t="s">
        <v>382</v>
      </c>
    </row>
    <row r="6" s="8" customFormat="1" customHeight="1" spans="1:17">
      <c r="A6" s="21"/>
      <c r="B6" s="21"/>
      <c r="C6" s="41"/>
      <c r="D6" s="21"/>
      <c r="E6" s="21"/>
      <c r="F6" s="21"/>
      <c r="G6" s="21"/>
      <c r="H6" s="21"/>
      <c r="I6" s="21"/>
      <c r="J6" s="21"/>
      <c r="K6" s="21" t="s">
        <v>314</v>
      </c>
      <c r="L6" s="21"/>
      <c r="M6" s="118" t="s">
        <v>407</v>
      </c>
      <c r="N6" s="118" t="s">
        <v>301</v>
      </c>
      <c r="O6" s="118" t="s">
        <v>348</v>
      </c>
      <c r="P6" s="296"/>
      <c r="Q6" s="118"/>
    </row>
    <row r="7" s="9" customFormat="1" customHeight="1" spans="1:16">
      <c r="A7" s="22">
        <v>1</v>
      </c>
      <c r="B7" s="23"/>
      <c r="C7" s="23"/>
      <c r="D7" s="99"/>
      <c r="E7" s="99"/>
      <c r="F7" s="140"/>
      <c r="G7" s="140"/>
      <c r="H7" s="25"/>
      <c r="I7" s="25"/>
      <c r="J7" s="51">
        <f>I7-H7</f>
        <v>0</v>
      </c>
      <c r="K7" s="51">
        <f>IF(H7=0,0,J7/ABS(H7))*100</f>
        <v>0</v>
      </c>
      <c r="L7" s="26"/>
      <c r="P7" s="272"/>
    </row>
    <row r="8" s="9" customFormat="1" customHeight="1" spans="1:16">
      <c r="A8" s="22">
        <v>2</v>
      </c>
      <c r="B8" s="23"/>
      <c r="C8" s="23"/>
      <c r="D8" s="99"/>
      <c r="E8" s="99"/>
      <c r="F8" s="140"/>
      <c r="G8" s="140"/>
      <c r="H8" s="25"/>
      <c r="I8" s="25"/>
      <c r="J8" s="51"/>
      <c r="K8" s="51"/>
      <c r="L8" s="26"/>
      <c r="P8" s="272"/>
    </row>
    <row r="9" s="9" customFormat="1" customHeight="1" spans="1:16">
      <c r="A9" s="22">
        <v>3</v>
      </c>
      <c r="B9" s="23"/>
      <c r="C9" s="23"/>
      <c r="D9" s="99"/>
      <c r="E9" s="99"/>
      <c r="F9" s="140"/>
      <c r="G9" s="140"/>
      <c r="H9" s="25"/>
      <c r="I9" s="25"/>
      <c r="J9" s="51"/>
      <c r="K9" s="51"/>
      <c r="L9" s="26"/>
      <c r="P9" s="272"/>
    </row>
    <row r="10" s="9" customFormat="1" customHeight="1" spans="1:16">
      <c r="A10" s="22">
        <v>4</v>
      </c>
      <c r="B10" s="23"/>
      <c r="C10" s="23"/>
      <c r="D10" s="99"/>
      <c r="E10" s="99"/>
      <c r="F10" s="140"/>
      <c r="G10" s="140"/>
      <c r="H10" s="25"/>
      <c r="I10" s="25"/>
      <c r="J10" s="51"/>
      <c r="K10" s="51"/>
      <c r="L10" s="26"/>
      <c r="P10" s="272"/>
    </row>
    <row r="11" s="9" customFormat="1" customHeight="1" spans="1:16">
      <c r="A11" s="22">
        <v>5</v>
      </c>
      <c r="B11" s="23"/>
      <c r="C11" s="23"/>
      <c r="D11" s="99"/>
      <c r="E11" s="99"/>
      <c r="F11" s="140"/>
      <c r="G11" s="140"/>
      <c r="H11" s="25"/>
      <c r="I11" s="25"/>
      <c r="J11" s="51"/>
      <c r="K11" s="51"/>
      <c r="L11" s="26"/>
      <c r="P11" s="272"/>
    </row>
    <row r="12" s="9" customFormat="1" customHeight="1" spans="1:16">
      <c r="A12" s="22">
        <v>6</v>
      </c>
      <c r="B12" s="23"/>
      <c r="C12" s="23"/>
      <c r="D12" s="99"/>
      <c r="E12" s="99"/>
      <c r="F12" s="140"/>
      <c r="G12" s="140"/>
      <c r="H12" s="25"/>
      <c r="I12" s="25"/>
      <c r="J12" s="51"/>
      <c r="K12" s="51"/>
      <c r="L12" s="26"/>
      <c r="P12" s="272"/>
    </row>
    <row r="13" s="9" customFormat="1" customHeight="1" spans="1:16">
      <c r="A13" s="22">
        <v>7</v>
      </c>
      <c r="B13" s="23"/>
      <c r="C13" s="23"/>
      <c r="D13" s="99"/>
      <c r="E13" s="99"/>
      <c r="F13" s="140"/>
      <c r="G13" s="140"/>
      <c r="H13" s="25"/>
      <c r="I13" s="25"/>
      <c r="J13" s="51"/>
      <c r="K13" s="51"/>
      <c r="L13" s="26"/>
      <c r="P13" s="272"/>
    </row>
    <row r="14" s="9" customFormat="1" customHeight="1" spans="1:16">
      <c r="A14" s="22">
        <v>8</v>
      </c>
      <c r="B14" s="23"/>
      <c r="C14" s="23"/>
      <c r="D14" s="99"/>
      <c r="E14" s="99"/>
      <c r="F14" s="140"/>
      <c r="G14" s="140"/>
      <c r="H14" s="25"/>
      <c r="I14" s="25"/>
      <c r="J14" s="51"/>
      <c r="K14" s="51"/>
      <c r="L14" s="26"/>
      <c r="P14" s="272"/>
    </row>
    <row r="15" s="9" customFormat="1" customHeight="1" spans="1:16">
      <c r="A15" s="22">
        <v>9</v>
      </c>
      <c r="B15" s="23"/>
      <c r="C15" s="23"/>
      <c r="D15" s="99"/>
      <c r="E15" s="99"/>
      <c r="F15" s="140"/>
      <c r="G15" s="140"/>
      <c r="H15" s="25"/>
      <c r="I15" s="25"/>
      <c r="J15" s="51"/>
      <c r="K15" s="51"/>
      <c r="L15" s="26"/>
      <c r="P15" s="272"/>
    </row>
    <row r="16" s="9" customFormat="1" customHeight="1" spans="1:16">
      <c r="A16" s="22">
        <v>10</v>
      </c>
      <c r="B16" s="23"/>
      <c r="C16" s="23"/>
      <c r="D16" s="99"/>
      <c r="E16" s="99"/>
      <c r="F16" s="140"/>
      <c r="G16" s="140"/>
      <c r="H16" s="25"/>
      <c r="I16" s="25"/>
      <c r="J16" s="51"/>
      <c r="K16" s="51"/>
      <c r="L16" s="26"/>
      <c r="P16" s="272"/>
    </row>
    <row r="17" s="9" customFormat="1" customHeight="1" spans="1:16">
      <c r="A17" s="22">
        <v>11</v>
      </c>
      <c r="B17" s="23"/>
      <c r="C17" s="23"/>
      <c r="D17" s="99"/>
      <c r="E17" s="99"/>
      <c r="F17" s="140"/>
      <c r="G17" s="140"/>
      <c r="H17" s="25"/>
      <c r="I17" s="25"/>
      <c r="J17" s="51"/>
      <c r="K17" s="51"/>
      <c r="L17" s="26"/>
      <c r="P17" s="272"/>
    </row>
    <row r="18" s="9" customFormat="1" customHeight="1" spans="1:16">
      <c r="A18" s="22">
        <v>12</v>
      </c>
      <c r="B18" s="23"/>
      <c r="C18" s="23"/>
      <c r="D18" s="99"/>
      <c r="E18" s="99"/>
      <c r="F18" s="140"/>
      <c r="G18" s="140"/>
      <c r="H18" s="25"/>
      <c r="I18" s="25"/>
      <c r="J18" s="51"/>
      <c r="K18" s="51"/>
      <c r="L18" s="26"/>
      <c r="P18" s="272"/>
    </row>
    <row r="19" s="9" customFormat="1" customHeight="1" spans="1:16">
      <c r="A19" s="22">
        <v>13</v>
      </c>
      <c r="B19" s="23"/>
      <c r="C19" s="23"/>
      <c r="D19" s="99"/>
      <c r="E19" s="99"/>
      <c r="F19" s="140"/>
      <c r="G19" s="140"/>
      <c r="H19" s="25"/>
      <c r="I19" s="25"/>
      <c r="J19" s="51"/>
      <c r="K19" s="51"/>
      <c r="L19" s="26"/>
      <c r="P19" s="272"/>
    </row>
    <row r="20" s="9" customFormat="1" customHeight="1" spans="1:16">
      <c r="A20" s="22">
        <v>14</v>
      </c>
      <c r="B20" s="23"/>
      <c r="C20" s="23"/>
      <c r="D20" s="99"/>
      <c r="E20" s="99"/>
      <c r="F20" s="140"/>
      <c r="G20" s="140"/>
      <c r="H20" s="25"/>
      <c r="I20" s="25"/>
      <c r="J20" s="51"/>
      <c r="K20" s="51"/>
      <c r="L20" s="26"/>
      <c r="P20" s="272"/>
    </row>
    <row r="21" s="9" customFormat="1" customHeight="1" spans="1:16">
      <c r="A21" s="22">
        <v>15</v>
      </c>
      <c r="B21" s="23"/>
      <c r="C21" s="23"/>
      <c r="D21" s="99"/>
      <c r="E21" s="99"/>
      <c r="F21" s="140"/>
      <c r="G21" s="140"/>
      <c r="H21" s="25"/>
      <c r="I21" s="25"/>
      <c r="J21" s="51"/>
      <c r="K21" s="51"/>
      <c r="L21" s="26"/>
      <c r="P21" s="272"/>
    </row>
    <row r="22" s="9" customFormat="1" customHeight="1" spans="1:16">
      <c r="A22" s="22">
        <v>16</v>
      </c>
      <c r="B22" s="23"/>
      <c r="C22" s="23"/>
      <c r="D22" s="99"/>
      <c r="E22" s="99"/>
      <c r="F22" s="140"/>
      <c r="G22" s="140"/>
      <c r="H22" s="25"/>
      <c r="I22" s="25"/>
      <c r="J22" s="51"/>
      <c r="K22" s="51"/>
      <c r="L22" s="26"/>
      <c r="P22" s="272"/>
    </row>
    <row r="23" s="9" customFormat="1" customHeight="1" spans="1:16">
      <c r="A23" s="22">
        <v>17</v>
      </c>
      <c r="B23" s="23"/>
      <c r="C23" s="23"/>
      <c r="D23" s="99"/>
      <c r="E23" s="99"/>
      <c r="F23" s="140"/>
      <c r="G23" s="140"/>
      <c r="H23" s="25"/>
      <c r="I23" s="25"/>
      <c r="J23" s="51"/>
      <c r="K23" s="51"/>
      <c r="L23" s="26"/>
      <c r="P23" s="272"/>
    </row>
    <row r="24" s="9" customFormat="1" customHeight="1" spans="1:16">
      <c r="A24" s="22">
        <v>18</v>
      </c>
      <c r="B24" s="23"/>
      <c r="C24" s="23"/>
      <c r="D24" s="99"/>
      <c r="E24" s="99"/>
      <c r="F24" s="140"/>
      <c r="G24" s="140"/>
      <c r="H24" s="25"/>
      <c r="I24" s="25"/>
      <c r="J24" s="51"/>
      <c r="K24" s="51"/>
      <c r="L24" s="26"/>
      <c r="P24" s="272"/>
    </row>
    <row r="25" s="9" customFormat="1" customHeight="1" spans="1:16">
      <c r="A25" s="27" t="s">
        <v>384</v>
      </c>
      <c r="B25" s="28"/>
      <c r="C25" s="28"/>
      <c r="D25" s="28"/>
      <c r="E25" s="28"/>
      <c r="F25" s="29"/>
      <c r="G25" s="29"/>
      <c r="H25" s="63">
        <f>SUM(H7:H24)</f>
        <v>0</v>
      </c>
      <c r="I25" s="63">
        <f>SUM(I7:I24)</f>
        <v>0</v>
      </c>
      <c r="J25" s="63">
        <f>I25-H25</f>
        <v>0</v>
      </c>
      <c r="K25" s="51">
        <f>IF(H25=0,0,J25/ABS(H25))*100</f>
        <v>0</v>
      </c>
      <c r="L25" s="31"/>
      <c r="P25" s="272"/>
    </row>
    <row r="26" s="9" customFormat="1" customHeight="1" spans="1:16">
      <c r="A26" s="27" t="s">
        <v>408</v>
      </c>
      <c r="B26" s="28"/>
      <c r="C26" s="28"/>
      <c r="D26" s="28"/>
      <c r="E26" s="28"/>
      <c r="F26" s="29"/>
      <c r="G26" s="29"/>
      <c r="H26" s="283"/>
      <c r="I26" s="93"/>
      <c r="J26" s="51">
        <f>I26-H26</f>
        <v>0</v>
      </c>
      <c r="K26" s="51">
        <f>IF(H26=0,0,J26/ABS(H26))*100</f>
        <v>0</v>
      </c>
      <c r="L26" s="31"/>
      <c r="P26" s="272"/>
    </row>
    <row r="27" s="9" customFormat="1" customHeight="1" spans="1:16">
      <c r="A27" s="27" t="s">
        <v>291</v>
      </c>
      <c r="B27" s="28"/>
      <c r="C27" s="28"/>
      <c r="D27" s="28"/>
      <c r="E27" s="28"/>
      <c r="F27" s="29"/>
      <c r="G27" s="29"/>
      <c r="H27" s="284">
        <f>H25-H26</f>
        <v>0</v>
      </c>
      <c r="I27" s="284">
        <f>I25-I26</f>
        <v>0</v>
      </c>
      <c r="J27" s="284">
        <f>IF(((J25-J26)-SUM(J7:J25)+J26)&lt;0.001,J25-J26,"false")</f>
        <v>0</v>
      </c>
      <c r="K27" s="51">
        <f>IF(H27=0,0,J27/ABS(H27))*100</f>
        <v>0</v>
      </c>
      <c r="L27" s="31"/>
      <c r="M27" s="128"/>
      <c r="P27" s="272"/>
    </row>
    <row r="28" s="10" customFormat="1" customHeight="1" spans="1:16">
      <c r="A28" s="32"/>
      <c r="E28" s="33"/>
      <c r="F28" s="33"/>
      <c r="G28" s="33"/>
      <c r="H28" s="33"/>
      <c r="I28" s="34"/>
      <c r="J28" s="34"/>
      <c r="K28" s="34"/>
      <c r="L28" s="34"/>
      <c r="M28" s="129"/>
      <c r="P28" s="231"/>
    </row>
    <row r="29" s="10" customFormat="1" customHeight="1" spans="1:16">
      <c r="A29" s="35" t="str">
        <f>表头信息!D8&amp;表头信息!E8</f>
        <v>产权持有单位填表人：谭勃</v>
      </c>
      <c r="B29" s="35"/>
      <c r="C29" s="35"/>
      <c r="D29" s="35"/>
      <c r="E29" s="35"/>
      <c r="F29" s="35"/>
      <c r="G29" s="35"/>
      <c r="H29" s="39"/>
      <c r="J29" s="70" t="str">
        <f>表头信息!D20&amp;表头信息!E23</f>
        <v>评估人员：柳青、殷涛</v>
      </c>
      <c r="K29" s="98"/>
      <c r="L29" s="98"/>
      <c r="M29" s="36"/>
      <c r="P29" s="231"/>
    </row>
    <row r="30" s="10" customFormat="1" customHeight="1" spans="1:16">
      <c r="A30" s="38" t="str">
        <f>表头信息!D11&amp;表头信息!E11</f>
        <v>填表日期：2022年11月2日</v>
      </c>
      <c r="B30" s="36"/>
      <c r="C30" s="36"/>
      <c r="D30" s="36"/>
      <c r="E30" s="36"/>
      <c r="F30" s="39"/>
      <c r="G30" s="39"/>
      <c r="H30" s="39"/>
      <c r="J30" s="39"/>
      <c r="K30" s="39"/>
      <c r="L30" s="39"/>
      <c r="M30" s="36"/>
      <c r="P30" s="231"/>
    </row>
    <row r="31" customHeight="1" spans="5:8">
      <c r="E31" s="71"/>
      <c r="F31" s="71"/>
      <c r="G31" s="71"/>
      <c r="H31" s="251"/>
    </row>
  </sheetData>
  <protectedRanges>
    <protectedRange sqref="H26:I26 L7:L24 A7:I24" name="区域1"/>
  </protectedRanges>
  <mergeCells count="22">
    <mergeCell ref="A1:L1"/>
    <mergeCell ref="A2:L2"/>
    <mergeCell ref="A25:F25"/>
    <mergeCell ref="A26:F26"/>
    <mergeCell ref="A27:F27"/>
    <mergeCell ref="E28:H28"/>
    <mergeCell ref="A29:F29"/>
    <mergeCell ref="J29:L29"/>
    <mergeCell ref="A5:A6"/>
    <mergeCell ref="B5:B6"/>
    <mergeCell ref="C5:C6"/>
    <mergeCell ref="D5:D6"/>
    <mergeCell ref="E5:E6"/>
    <mergeCell ref="F5:F6"/>
    <mergeCell ref="G5:G6"/>
    <mergeCell ref="H5:H6"/>
    <mergeCell ref="I5:I6"/>
    <mergeCell ref="J5:J6"/>
    <mergeCell ref="K5:K6"/>
    <mergeCell ref="L5:L6"/>
    <mergeCell ref="P5:P6"/>
    <mergeCell ref="Q5:Q6"/>
  </mergeCells>
  <hyperlinks>
    <hyperlink ref="A1:L1" location="'3-流动资产汇总'!B12" display="=&quot;应收款项融资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8683" name="Check Box 203" r:id="rId4">
              <controlPr defaultSize="0">
                <anchor moveWithCells="1">
                  <from>
                    <xdr:col>12</xdr:col>
                    <xdr:colOff>88900</xdr:colOff>
                    <xdr:row>0</xdr:row>
                    <xdr:rowOff>114300</xdr:rowOff>
                  </from>
                  <to>
                    <xdr:col>14</xdr:col>
                    <xdr:colOff>0</xdr:colOff>
                    <xdr:row>1</xdr:row>
                    <xdr:rowOff>101600</xdr:rowOff>
                  </to>
                </anchor>
              </controlPr>
            </control>
          </mc:Choice>
        </mc:AlternateContent>
      </controls>
    </mc:Choice>
  </mc:AlternateContent>
</worksheet>
</file>

<file path=xl/worksheets/sheet1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60" zoomScaleNormal="100" workbookViewId="0">
      <pane xSplit="1" ySplit="6" topLeftCell="B7" activePane="bottomRight" state="frozen"/>
      <selection/>
      <selection pane="topRight"/>
      <selection pane="bottomLeft"/>
      <selection pane="bottomRight" activeCell="R9" sqref="R9"/>
    </sheetView>
  </sheetViews>
  <sheetFormatPr defaultColWidth="9" defaultRowHeight="15.75" customHeight="1"/>
  <cols>
    <col min="1" max="1" width="5.25" customWidth="1"/>
    <col min="2" max="2" width="30.3333333333333" customWidth="1"/>
    <col min="3" max="5" width="12.0833333333333" customWidth="1"/>
    <col min="6" max="6" width="14" customWidth="1"/>
    <col min="7" max="7" width="12.75" customWidth="1"/>
    <col min="8" max="15" width="16.5" customWidth="1"/>
    <col min="16" max="16" width="11.75" customWidth="1"/>
  </cols>
  <sheetData>
    <row r="1" ht="30" customHeight="1"/>
  </sheetData>
  <protectedRanges>
    <protectedRange sqref="A7:P26"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80270" name="Option Button 14" r:id="rId3">
              <controlPr defaultSize="0">
                <anchor moveWithCells="1">
                  <from>
                    <xdr:col>16</xdr:col>
                    <xdr:colOff>95250</xdr:colOff>
                    <xdr:row>0</xdr:row>
                    <xdr:rowOff>95250</xdr:rowOff>
                  </from>
                  <to>
                    <xdr:col>18</xdr:col>
                    <xdr:colOff>215900</xdr:colOff>
                    <xdr:row>2</xdr:row>
                    <xdr:rowOff>63500</xdr:rowOff>
                  </to>
                </anchor>
              </controlPr>
            </control>
          </mc:Choice>
        </mc:AlternateContent>
      </controls>
    </mc:Choice>
  </mc:AlternateContent>
</worksheet>
</file>

<file path=xl/worksheets/sheet1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
  <sheetViews>
    <sheetView view="pageBreakPreview" zoomScale="90" zoomScaleNormal="100" workbookViewId="0">
      <pane xSplit="1" ySplit="6" topLeftCell="B7" activePane="bottomRight" state="frozen"/>
      <selection/>
      <selection pane="topRight"/>
      <selection pane="bottomLeft"/>
      <selection pane="bottomRight" activeCell="L5" sqref="L5"/>
    </sheetView>
  </sheetViews>
  <sheetFormatPr defaultColWidth="9" defaultRowHeight="15.75" customHeight="1"/>
  <cols>
    <col min="1" max="1" width="5.5" customWidth="1"/>
    <col min="2" max="2" width="27.0833333333333" customWidth="1"/>
    <col min="3" max="3" width="9.75" customWidth="1"/>
    <col min="4" max="4" width="16" customWidth="1"/>
    <col min="5" max="9" width="11.8333333333333" customWidth="1"/>
    <col min="10" max="10" width="13.25" customWidth="1"/>
  </cols>
  <sheetData>
    <row r="1" ht="30" customHeight="1"/>
  </sheetData>
  <protectedRanges>
    <protectedRange sqref="A7:G25 J7:J25"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81294" name="Option Button 14" r:id="rId3">
              <controlPr defaultSize="0">
                <anchor moveWithCells="1">
                  <from>
                    <xdr:col>10</xdr:col>
                    <xdr:colOff>95250</xdr:colOff>
                    <xdr:row>0</xdr:row>
                    <xdr:rowOff>89535</xdr:rowOff>
                  </from>
                  <to>
                    <xdr:col>12</xdr:col>
                    <xdr:colOff>57150</xdr:colOff>
                    <xdr:row>1</xdr:row>
                    <xdr:rowOff>114300</xdr:rowOff>
                  </to>
                </anchor>
              </controlPr>
            </control>
          </mc:Choice>
        </mc:AlternateContent>
      </controls>
    </mc:Choice>
  </mc:AlternateContent>
</worksheet>
</file>

<file path=xl/worksheets/sheet1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85" zoomScaleNormal="100" workbookViewId="0">
      <pane xSplit="1" ySplit="6" topLeftCell="B7" activePane="bottomRight" state="frozen"/>
      <selection/>
      <selection pane="topRight"/>
      <selection pane="bottomLeft"/>
      <selection pane="bottomRight" activeCell="G10" sqref="G10"/>
    </sheetView>
  </sheetViews>
  <sheetFormatPr defaultColWidth="9" defaultRowHeight="15.75" customHeight="1"/>
  <cols>
    <col min="1" max="1" width="7.83333333333333" customWidth="1"/>
    <col min="2" max="2" width="41.8333333333333" customWidth="1"/>
    <col min="3" max="3" width="16.5833333333333" customWidth="1"/>
    <col min="4" max="5" width="20.25" customWidth="1"/>
    <col min="6" max="6" width="23.3333333333333" customWidth="1"/>
  </cols>
  <sheetData>
    <row r="1" ht="30" customHeight="1"/>
  </sheetData>
  <protectedRanges>
    <protectedRange sqref="A7:F26"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82319" name="Option Button 15" r:id="rId3">
              <controlPr defaultSize="0">
                <anchor moveWithCells="1">
                  <from>
                    <xdr:col>6</xdr:col>
                    <xdr:colOff>101600</xdr:colOff>
                    <xdr:row>0</xdr:row>
                    <xdr:rowOff>114300</xdr:rowOff>
                  </from>
                  <to>
                    <xdr:col>8</xdr:col>
                    <xdr:colOff>266700</xdr:colOff>
                    <xdr:row>2</xdr:row>
                    <xdr:rowOff>0</xdr:rowOff>
                  </to>
                </anchor>
              </controlPr>
            </control>
          </mc:Choice>
        </mc:AlternateContent>
      </controls>
    </mc:Choice>
  </mc:AlternateContent>
</worksheet>
</file>

<file path=xl/worksheets/sheet1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85" zoomScaleNormal="100" workbookViewId="0">
      <pane xSplit="1" ySplit="6" topLeftCell="B7" activePane="bottomRight" state="frozen"/>
      <selection/>
      <selection pane="topRight"/>
      <selection pane="bottomLeft"/>
      <selection pane="bottomRight" activeCell="I8" sqref="I7:I8"/>
    </sheetView>
  </sheetViews>
  <sheetFormatPr defaultColWidth="9" defaultRowHeight="15.75" customHeight="1"/>
  <cols>
    <col min="1" max="1" width="6.83333333333333" customWidth="1"/>
    <col min="2" max="2" width="27.75" customWidth="1"/>
    <col min="3" max="6" width="19.5" customWidth="1"/>
    <col min="7" max="7" width="17.8333333333333" customWidth="1"/>
  </cols>
  <sheetData>
    <row r="1" ht="30" customHeight="1"/>
  </sheetData>
  <protectedRanges>
    <protectedRange sqref="A7:G26"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83342" name="Option Button 1038" r:id="rId3">
              <controlPr defaultSize="0">
                <anchor moveWithCells="1">
                  <from>
                    <xdr:col>7</xdr:col>
                    <xdr:colOff>228600</xdr:colOff>
                    <xdr:row>0</xdr:row>
                    <xdr:rowOff>114300</xdr:rowOff>
                  </from>
                  <to>
                    <xdr:col>9</xdr:col>
                    <xdr:colOff>641350</xdr:colOff>
                    <xdr:row>2</xdr:row>
                    <xdr:rowOff>50800</xdr:rowOff>
                  </to>
                </anchor>
              </controlPr>
            </control>
          </mc:Choice>
        </mc:AlternateContent>
      </controls>
    </mc:Choice>
  </mc:AlternateContent>
</worksheet>
</file>

<file path=xl/worksheets/sheet1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85" zoomScaleNormal="100" workbookViewId="0">
      <pane xSplit="1" ySplit="6" topLeftCell="B7" activePane="bottomRight" state="frozen"/>
      <selection/>
      <selection pane="topRight"/>
      <selection pane="bottomLeft"/>
      <selection pane="bottomRight" activeCell="J7" sqref="J6:J7"/>
    </sheetView>
  </sheetViews>
  <sheetFormatPr defaultColWidth="9" defaultRowHeight="15.75" customHeight="1"/>
  <cols>
    <col min="1" max="1" width="6.5" customWidth="1"/>
    <col min="2" max="2" width="27.5" customWidth="1"/>
    <col min="3" max="8" width="14.0833333333333" customWidth="1"/>
    <col min="9" max="9" width="11.75" customWidth="1"/>
  </cols>
  <sheetData>
    <row r="1" ht="30" customHeight="1"/>
  </sheetData>
  <protectedRanges>
    <protectedRange sqref="A7:I26"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85390" name="Option Button 14" r:id="rId3">
              <controlPr defaultSize="0">
                <anchor moveWithCells="1">
                  <from>
                    <xdr:col>9</xdr:col>
                    <xdr:colOff>19050</xdr:colOff>
                    <xdr:row>0</xdr:row>
                    <xdr:rowOff>50800</xdr:rowOff>
                  </from>
                  <to>
                    <xdr:col>11</xdr:col>
                    <xdr:colOff>298450</xdr:colOff>
                    <xdr:row>1</xdr:row>
                    <xdr:rowOff>170815</xdr:rowOff>
                  </to>
                </anchor>
              </controlPr>
            </control>
          </mc:Choice>
        </mc:AlternateContent>
      </controls>
    </mc:Choice>
  </mc:AlternateContent>
</worksheet>
</file>

<file path=xl/worksheets/sheet1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85" zoomScaleNormal="100" workbookViewId="0">
      <pane xSplit="1" ySplit="6" topLeftCell="B7" activePane="bottomRight" state="frozen"/>
      <selection/>
      <selection pane="topRight"/>
      <selection pane="bottomLeft"/>
      <selection pane="bottomRight" activeCell="I6" sqref="I6"/>
    </sheetView>
  </sheetViews>
  <sheetFormatPr defaultColWidth="9" defaultRowHeight="15.75" customHeight="1"/>
  <cols>
    <col min="1" max="1" width="6.83333333333333" customWidth="1"/>
    <col min="2" max="2" width="32" customWidth="1"/>
    <col min="3" max="6" width="17.5" customWidth="1"/>
    <col min="7" max="7" width="21.3333333333333" customWidth="1"/>
  </cols>
  <sheetData>
    <row r="1" ht="30" customHeight="1"/>
  </sheetData>
  <protectedRanges>
    <protectedRange sqref="A7:G26"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86414" name="Option Button 14" r:id="rId3">
              <controlPr defaultSize="0">
                <anchor moveWithCells="1">
                  <from>
                    <xdr:col>7</xdr:col>
                    <xdr:colOff>57150</xdr:colOff>
                    <xdr:row>0</xdr:row>
                    <xdr:rowOff>76200</xdr:rowOff>
                  </from>
                  <to>
                    <xdr:col>8</xdr:col>
                    <xdr:colOff>615950</xdr:colOff>
                    <xdr:row>1</xdr:row>
                    <xdr:rowOff>38100</xdr:rowOff>
                  </to>
                </anchor>
              </controlPr>
            </control>
          </mc:Choice>
        </mc:AlternateContent>
      </controls>
    </mc:Choice>
  </mc:AlternateContent>
</worksheet>
</file>

<file path=xl/worksheets/sheet1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85" zoomScaleNormal="100" workbookViewId="0">
      <pane xSplit="1" ySplit="6" topLeftCell="B7" activePane="bottomRight" state="frozen"/>
      <selection/>
      <selection pane="topRight"/>
      <selection pane="bottomLeft"/>
      <selection pane="bottomRight" activeCell="O8" sqref="O8"/>
    </sheetView>
  </sheetViews>
  <sheetFormatPr defaultColWidth="9" defaultRowHeight="15.75" customHeight="1"/>
  <cols>
    <col min="1" max="1" width="6" customWidth="1"/>
    <col min="2" max="2" width="39.25" customWidth="1"/>
    <col min="3" max="4" width="17.0833333333333" customWidth="1"/>
    <col min="5" max="5" width="8.83333333333333" customWidth="1"/>
    <col min="6" max="6" width="17.0833333333333" customWidth="1"/>
    <col min="7" max="12" width="17.0833333333333" hidden="1" customWidth="1"/>
    <col min="13" max="13" width="17.0833333333333" customWidth="1"/>
    <col min="14" max="14" width="16.75" customWidth="1"/>
  </cols>
  <sheetData>
    <row r="1" ht="30" customHeight="1"/>
  </sheetData>
  <protectedRanges>
    <protectedRange sqref="A7:N26" name="区域2"/>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87438" name="Option Button 14" r:id="rId3">
              <controlPr defaultSize="0">
                <anchor moveWithCells="1">
                  <from>
                    <xdr:col>14</xdr:col>
                    <xdr:colOff>44450</xdr:colOff>
                    <xdr:row>0</xdr:row>
                    <xdr:rowOff>100965</xdr:rowOff>
                  </from>
                  <to>
                    <xdr:col>16</xdr:col>
                    <xdr:colOff>177165</xdr:colOff>
                    <xdr:row>1</xdr:row>
                    <xdr:rowOff>120015</xdr:rowOff>
                  </to>
                </anchor>
              </controlPr>
            </control>
          </mc:Choice>
        </mc:AlternateContent>
      </controls>
    </mc:Choice>
  </mc:AlternateContent>
</worksheet>
</file>

<file path=xl/worksheets/sheet1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
  <sheetViews>
    <sheetView view="pageBreakPreview" zoomScale="85" zoomScaleNormal="100" workbookViewId="0">
      <pane xSplit="1" ySplit="6" topLeftCell="B7" activePane="bottomRight" state="frozen"/>
      <selection/>
      <selection pane="topRight"/>
      <selection pane="bottomLeft"/>
      <selection pane="bottomRight" activeCell="P7" sqref="P6:P7"/>
    </sheetView>
  </sheetViews>
  <sheetFormatPr defaultColWidth="9" defaultRowHeight="15.75" customHeight="1"/>
  <cols>
    <col min="1" max="1" width="4.33333333333333" customWidth="1"/>
    <col min="2" max="2" width="18.8333333333333" customWidth="1"/>
    <col min="3" max="6" width="9.25" customWidth="1"/>
    <col min="7" max="11" width="11" customWidth="1"/>
    <col min="12" max="12" width="15.5833333333333" customWidth="1"/>
  </cols>
  <sheetData>
    <row r="1" ht="30" customHeight="1"/>
  </sheetData>
  <protectedRanges>
    <protectedRange sqref="A7:I24 L7:L24"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88462" name="Option Button 14" r:id="rId3">
              <controlPr defaultSize="0">
                <anchor moveWithCells="1">
                  <from>
                    <xdr:col>12</xdr:col>
                    <xdr:colOff>5715</xdr:colOff>
                    <xdr:row>0</xdr:row>
                    <xdr:rowOff>89535</xdr:rowOff>
                  </from>
                  <to>
                    <xdr:col>14</xdr:col>
                    <xdr:colOff>139700</xdr:colOff>
                    <xdr:row>1</xdr:row>
                    <xdr:rowOff>57150</xdr:rowOff>
                  </to>
                </anchor>
              </controlPr>
            </control>
          </mc:Choice>
        </mc:AlternateContent>
      </controls>
    </mc:Choice>
  </mc:AlternateContent>
</worksheet>
</file>

<file path=xl/worksheets/sheet1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85" zoomScaleNormal="100" workbookViewId="0">
      <pane xSplit="1" ySplit="6" topLeftCell="B7" activePane="bottomRight" state="frozen"/>
      <selection/>
      <selection pane="topRight"/>
      <selection pane="bottomLeft"/>
      <selection pane="bottomRight" activeCell="J11" sqref="J11"/>
    </sheetView>
  </sheetViews>
  <sheetFormatPr defaultColWidth="9" defaultRowHeight="15.75" customHeight="1"/>
  <cols>
    <col min="1" max="1" width="7.75" customWidth="1"/>
    <col min="2" max="2" width="36.75" customWidth="1"/>
    <col min="3" max="7" width="14.0833333333333" customWidth="1"/>
    <col min="8" max="8" width="15.0833333333333" customWidth="1"/>
    <col min="9" max="9" width="11.3333333333333"/>
    <col min="10" max="10" width="8"/>
    <col min="11" max="11" width="19.5"/>
    <col min="12" max="12" width="16"/>
  </cols>
  <sheetData>
    <row r="1" ht="30" customHeight="1"/>
  </sheetData>
  <protectedRanges>
    <protectedRange sqref="A7:H26"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89487" name="Option Button 15" r:id="rId3">
              <controlPr defaultSize="0">
                <anchor moveWithCells="1">
                  <from>
                    <xdr:col>8</xdr:col>
                    <xdr:colOff>100965</xdr:colOff>
                    <xdr:row>0</xdr:row>
                    <xdr:rowOff>50800</xdr:rowOff>
                  </from>
                  <to>
                    <xdr:col>10</xdr:col>
                    <xdr:colOff>208915</xdr:colOff>
                    <xdr:row>1</xdr:row>
                    <xdr:rowOff>63500</xdr:rowOff>
                  </to>
                </anchor>
              </controlPr>
            </control>
          </mc:Choice>
        </mc:AlternateContent>
      </controls>
    </mc:Choice>
  </mc:AlternateContent>
</worksheet>
</file>

<file path=xl/worksheets/sheet1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85" zoomScaleNormal="100" workbookViewId="0">
      <pane xSplit="1" ySplit="6" topLeftCell="B7" activePane="bottomRight" state="frozen"/>
      <selection/>
      <selection pane="topRight"/>
      <selection pane="bottomLeft"/>
      <selection pane="bottomRight" activeCell="I6" sqref="I6"/>
    </sheetView>
  </sheetViews>
  <sheetFormatPr defaultColWidth="9" defaultRowHeight="15.75" customHeight="1"/>
  <cols>
    <col min="1" max="1" width="5.58333333333333" customWidth="1"/>
    <col min="2" max="2" width="37.5833333333333" customWidth="1"/>
    <col min="3" max="6" width="18" customWidth="1"/>
    <col min="7" max="7" width="15.5" customWidth="1"/>
  </cols>
  <sheetData>
    <row r="1" ht="30" customHeight="1"/>
  </sheetData>
  <protectedRanges>
    <protectedRange sqref="A7:G26"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90510" name="Option Button 14" r:id="rId3">
              <controlPr defaultSize="0">
                <anchor moveWithCells="1">
                  <from>
                    <xdr:col>7</xdr:col>
                    <xdr:colOff>114300</xdr:colOff>
                    <xdr:row>0</xdr:row>
                    <xdr:rowOff>89535</xdr:rowOff>
                  </from>
                  <to>
                    <xdr:col>9</xdr:col>
                    <xdr:colOff>298450</xdr:colOff>
                    <xdr:row>1</xdr:row>
                    <xdr:rowOff>146050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31"/>
  <sheetViews>
    <sheetView view="pageBreakPreview" zoomScale="85" zoomScaleNormal="100" workbookViewId="0">
      <pane xSplit="1" ySplit="6" topLeftCell="B7" activePane="bottomRight" state="frozen"/>
      <selection/>
      <selection pane="topRight"/>
      <selection pane="bottomLeft"/>
      <selection pane="bottomRight" activeCell="J8" sqref="J8:L26"/>
    </sheetView>
  </sheetViews>
  <sheetFormatPr defaultColWidth="8.66666666666667" defaultRowHeight="15.75" customHeight="1"/>
  <cols>
    <col min="1" max="1" width="6.33333333333333" style="11" customWidth="1"/>
    <col min="2" max="2" width="21.75" style="11" customWidth="1"/>
    <col min="3" max="3" width="10.3333333333333" style="11" customWidth="1"/>
    <col min="4" max="4" width="9.25" style="11" customWidth="1"/>
    <col min="5" max="5" width="5.75" style="11" customWidth="1"/>
    <col min="6" max="6" width="7" style="11" customWidth="1"/>
    <col min="7" max="12" width="12.75" style="207" hidden="1" customWidth="1" outlineLevel="1"/>
    <col min="13" max="13" width="7.33333333333333" style="11" customWidth="1" collapsed="1"/>
    <col min="14" max="14" width="11" style="11" customWidth="1"/>
    <col min="15" max="16" width="12.0833333333333" style="11" customWidth="1"/>
    <col min="17" max="17" width="10.5" style="11" customWidth="1"/>
    <col min="18" max="18" width="9.08333333333333" style="11" customWidth="1"/>
    <col min="19" max="19" width="8" style="11" customWidth="1"/>
    <col min="20" max="32" width="9" style="11"/>
    <col min="33" max="16384" width="8.66666666666667" style="11"/>
  </cols>
  <sheetData>
    <row r="1" s="7" customFormat="1" ht="30" customHeight="1" spans="1:19">
      <c r="A1" s="12" t="str">
        <f>"预付账款评估"&amp;表头信息!E35</f>
        <v>预付账款评估明细表</v>
      </c>
      <c r="B1" s="12"/>
      <c r="C1" s="12"/>
      <c r="D1" s="12"/>
      <c r="E1" s="12"/>
      <c r="F1" s="12"/>
      <c r="G1" s="12"/>
      <c r="H1" s="12"/>
      <c r="I1" s="12"/>
      <c r="J1" s="12"/>
      <c r="K1" s="12"/>
      <c r="L1" s="12"/>
      <c r="M1" s="12"/>
      <c r="N1" s="12"/>
      <c r="O1" s="12"/>
      <c r="P1" s="12"/>
      <c r="Q1" s="12"/>
      <c r="R1" s="12"/>
      <c r="S1" s="12"/>
    </row>
    <row r="2" customHeight="1" spans="1:19">
      <c r="A2" s="13" t="str">
        <f>表头信息!D5&amp;表头信息!E5</f>
        <v>评估基准日：2022年10月31日</v>
      </c>
      <c r="B2" s="13"/>
      <c r="C2" s="13"/>
      <c r="D2" s="13"/>
      <c r="E2" s="13"/>
      <c r="F2" s="13"/>
      <c r="G2" s="13"/>
      <c r="H2" s="13"/>
      <c r="I2" s="13"/>
      <c r="J2" s="13"/>
      <c r="K2" s="13"/>
      <c r="L2" s="13"/>
      <c r="M2" s="13"/>
      <c r="N2" s="13"/>
      <c r="O2" s="13"/>
      <c r="P2" s="14"/>
      <c r="Q2" s="14"/>
      <c r="R2" s="14"/>
      <c r="S2" s="14"/>
    </row>
    <row r="3" customHeight="1" spans="1:19">
      <c r="A3" s="13"/>
      <c r="B3" s="13"/>
      <c r="C3" s="13"/>
      <c r="D3" s="13"/>
      <c r="E3" s="13"/>
      <c r="F3" s="13"/>
      <c r="G3" s="14"/>
      <c r="H3" s="14"/>
      <c r="I3" s="14"/>
      <c r="J3" s="14"/>
      <c r="K3" s="14"/>
      <c r="L3" s="14"/>
      <c r="M3" s="13"/>
      <c r="N3" s="13"/>
      <c r="O3" s="13"/>
      <c r="P3" s="14"/>
      <c r="Q3" s="14"/>
      <c r="R3" s="14"/>
      <c r="S3" s="15" t="s">
        <v>409</v>
      </c>
    </row>
    <row r="4" customHeight="1" spans="1:19">
      <c r="A4" s="83" t="str">
        <f>表头信息!D2&amp;表头信息!E2</f>
        <v>产权持有单位：西安曲江楼观旅游农业开发有限公司</v>
      </c>
      <c r="B4" s="18"/>
      <c r="C4" s="18"/>
      <c r="D4" s="18"/>
      <c r="E4" s="18"/>
      <c r="F4" s="18"/>
      <c r="G4" s="208"/>
      <c r="H4" s="208"/>
      <c r="I4" s="208"/>
      <c r="J4" s="208"/>
      <c r="K4" s="208"/>
      <c r="L4" s="208"/>
      <c r="M4" s="18"/>
      <c r="N4" s="18"/>
      <c r="O4" s="18"/>
      <c r="P4" s="18"/>
      <c r="Q4" s="18"/>
      <c r="R4" s="18"/>
      <c r="S4" s="19" t="s">
        <v>3</v>
      </c>
    </row>
    <row r="5" s="8" customFormat="1" customHeight="1" spans="1:28">
      <c r="A5" s="20" t="s">
        <v>5</v>
      </c>
      <c r="B5" s="20" t="s">
        <v>410</v>
      </c>
      <c r="C5" s="20" t="s">
        <v>388</v>
      </c>
      <c r="D5" s="20" t="s">
        <v>389</v>
      </c>
      <c r="E5" s="20" t="s">
        <v>391</v>
      </c>
      <c r="F5" s="20" t="s">
        <v>390</v>
      </c>
      <c r="G5" s="20" t="s">
        <v>394</v>
      </c>
      <c r="H5" s="20" t="s">
        <v>395</v>
      </c>
      <c r="I5" s="20" t="s">
        <v>396</v>
      </c>
      <c r="J5" s="20" t="s">
        <v>397</v>
      </c>
      <c r="K5" s="20" t="s">
        <v>398</v>
      </c>
      <c r="L5" s="20" t="s">
        <v>399</v>
      </c>
      <c r="M5" s="20" t="s">
        <v>392</v>
      </c>
      <c r="N5" s="20" t="s">
        <v>393</v>
      </c>
      <c r="O5" s="20" t="s">
        <v>238</v>
      </c>
      <c r="P5" s="20" t="s">
        <v>239</v>
      </c>
      <c r="Q5" s="20" t="s">
        <v>240</v>
      </c>
      <c r="R5" s="20" t="s">
        <v>241</v>
      </c>
      <c r="S5" s="20" t="s">
        <v>8</v>
      </c>
      <c r="T5" s="209" t="s">
        <v>297</v>
      </c>
      <c r="U5" s="210" t="s">
        <v>311</v>
      </c>
      <c r="V5" s="210" t="s">
        <v>311</v>
      </c>
      <c r="W5" s="210" t="s">
        <v>312</v>
      </c>
      <c r="X5" s="210" t="s">
        <v>400</v>
      </c>
      <c r="Y5" s="210" t="s">
        <v>345</v>
      </c>
      <c r="Z5" s="210" t="s">
        <v>401</v>
      </c>
      <c r="AA5" s="213" t="s">
        <v>381</v>
      </c>
      <c r="AB5" s="214" t="s">
        <v>382</v>
      </c>
    </row>
    <row r="6" s="8" customFormat="1" customHeight="1" spans="1:28">
      <c r="A6" s="21"/>
      <c r="B6" s="21"/>
      <c r="C6" s="21"/>
      <c r="D6" s="21"/>
      <c r="E6" s="21"/>
      <c r="F6" s="21"/>
      <c r="G6" s="21"/>
      <c r="H6" s="21"/>
      <c r="I6" s="21"/>
      <c r="J6" s="21"/>
      <c r="K6" s="21"/>
      <c r="L6" s="21"/>
      <c r="M6" s="21"/>
      <c r="N6" s="21"/>
      <c r="O6" s="21"/>
      <c r="P6" s="21"/>
      <c r="Q6" s="21"/>
      <c r="R6" s="21"/>
      <c r="S6" s="21"/>
      <c r="T6" s="211" t="s">
        <v>411</v>
      </c>
      <c r="U6" s="212" t="s">
        <v>318</v>
      </c>
      <c r="V6" s="212" t="s">
        <v>319</v>
      </c>
      <c r="W6" s="212" t="s">
        <v>320</v>
      </c>
      <c r="X6" s="212" t="s">
        <v>403</v>
      </c>
      <c r="Y6" s="212" t="s">
        <v>348</v>
      </c>
      <c r="Z6" s="212" t="s">
        <v>348</v>
      </c>
      <c r="AA6" s="215"/>
      <c r="AB6" s="216"/>
    </row>
    <row r="7" s="9" customFormat="1" customHeight="1" spans="1:19">
      <c r="A7" s="22">
        <v>1</v>
      </c>
      <c r="B7" s="23"/>
      <c r="C7" s="22"/>
      <c r="D7" s="99"/>
      <c r="E7" s="99"/>
      <c r="F7" s="140"/>
      <c r="G7" s="25"/>
      <c r="H7" s="25"/>
      <c r="I7" s="25"/>
      <c r="J7" s="25"/>
      <c r="K7" s="25"/>
      <c r="L7" s="25"/>
      <c r="M7" s="140"/>
      <c r="N7" s="140"/>
      <c r="O7" s="25"/>
      <c r="P7" s="25"/>
      <c r="Q7" s="51">
        <f>P7-O7</f>
        <v>0</v>
      </c>
      <c r="R7" s="51">
        <f>IF(O7=0,0,Q7/ABS(O7))*100</f>
        <v>0</v>
      </c>
      <c r="S7" s="26"/>
    </row>
    <row r="8" s="9" customFormat="1" customHeight="1" spans="1:19">
      <c r="A8" s="22">
        <v>2</v>
      </c>
      <c r="B8" s="23"/>
      <c r="C8" s="22"/>
      <c r="D8" s="99"/>
      <c r="E8" s="99"/>
      <c r="F8" s="140"/>
      <c r="G8" s="25"/>
      <c r="H8" s="25"/>
      <c r="I8" s="25"/>
      <c r="J8" s="25"/>
      <c r="K8" s="25"/>
      <c r="L8" s="25"/>
      <c r="M8" s="140"/>
      <c r="N8" s="140"/>
      <c r="O8" s="25"/>
      <c r="P8" s="25"/>
      <c r="Q8" s="51"/>
      <c r="R8" s="51"/>
      <c r="S8" s="26"/>
    </row>
    <row r="9" s="9" customFormat="1" customHeight="1" spans="1:19">
      <c r="A9" s="22">
        <v>3</v>
      </c>
      <c r="B9" s="23"/>
      <c r="C9" s="22"/>
      <c r="D9" s="99"/>
      <c r="E9" s="99"/>
      <c r="F9" s="140"/>
      <c r="G9" s="25"/>
      <c r="H9" s="25"/>
      <c r="I9" s="25"/>
      <c r="J9" s="25"/>
      <c r="K9" s="25"/>
      <c r="L9" s="25"/>
      <c r="M9" s="140"/>
      <c r="N9" s="140"/>
      <c r="O9" s="25"/>
      <c r="P9" s="25"/>
      <c r="Q9" s="51"/>
      <c r="R9" s="51"/>
      <c r="S9" s="26"/>
    </row>
    <row r="10" s="9" customFormat="1" customHeight="1" spans="1:19">
      <c r="A10" s="22">
        <v>4</v>
      </c>
      <c r="B10" s="23"/>
      <c r="C10" s="22"/>
      <c r="D10" s="99"/>
      <c r="E10" s="99"/>
      <c r="F10" s="140"/>
      <c r="G10" s="25"/>
      <c r="H10" s="25"/>
      <c r="I10" s="25"/>
      <c r="J10" s="25"/>
      <c r="K10" s="25"/>
      <c r="L10" s="25"/>
      <c r="M10" s="140"/>
      <c r="N10" s="140"/>
      <c r="O10" s="25"/>
      <c r="P10" s="25"/>
      <c r="Q10" s="51"/>
      <c r="R10" s="51"/>
      <c r="S10" s="26"/>
    </row>
    <row r="11" s="9" customFormat="1" customHeight="1" spans="1:19">
      <c r="A11" s="22">
        <v>5</v>
      </c>
      <c r="B11" s="23"/>
      <c r="C11" s="22"/>
      <c r="D11" s="99"/>
      <c r="E11" s="99"/>
      <c r="F11" s="140"/>
      <c r="G11" s="25"/>
      <c r="H11" s="25"/>
      <c r="I11" s="25"/>
      <c r="J11" s="25"/>
      <c r="K11" s="25"/>
      <c r="L11" s="25"/>
      <c r="M11" s="140"/>
      <c r="N11" s="140"/>
      <c r="O11" s="25"/>
      <c r="P11" s="25"/>
      <c r="Q11" s="51"/>
      <c r="R11" s="51"/>
      <c r="S11" s="26"/>
    </row>
    <row r="12" s="9" customFormat="1" customHeight="1" spans="1:19">
      <c r="A12" s="22">
        <v>6</v>
      </c>
      <c r="B12" s="23"/>
      <c r="C12" s="22"/>
      <c r="D12" s="99"/>
      <c r="E12" s="99"/>
      <c r="F12" s="140"/>
      <c r="G12" s="25"/>
      <c r="H12" s="25"/>
      <c r="I12" s="25"/>
      <c r="J12" s="25"/>
      <c r="K12" s="25"/>
      <c r="L12" s="25"/>
      <c r="M12" s="140"/>
      <c r="N12" s="140"/>
      <c r="O12" s="25"/>
      <c r="P12" s="25"/>
      <c r="Q12" s="51"/>
      <c r="R12" s="51"/>
      <c r="S12" s="26"/>
    </row>
    <row r="13" s="9" customFormat="1" customHeight="1" spans="1:19">
      <c r="A13" s="22">
        <v>7</v>
      </c>
      <c r="B13" s="23"/>
      <c r="C13" s="22"/>
      <c r="D13" s="99"/>
      <c r="E13" s="99"/>
      <c r="F13" s="140"/>
      <c r="G13" s="25"/>
      <c r="H13" s="25"/>
      <c r="I13" s="25"/>
      <c r="J13" s="25"/>
      <c r="K13" s="25"/>
      <c r="L13" s="25"/>
      <c r="M13" s="140"/>
      <c r="N13" s="140"/>
      <c r="O13" s="25"/>
      <c r="P13" s="25"/>
      <c r="Q13" s="51"/>
      <c r="R13" s="51"/>
      <c r="S13" s="26"/>
    </row>
    <row r="14" s="9" customFormat="1" customHeight="1" spans="1:19">
      <c r="A14" s="22">
        <v>8</v>
      </c>
      <c r="B14" s="23"/>
      <c r="C14" s="22"/>
      <c r="D14" s="99"/>
      <c r="E14" s="99"/>
      <c r="F14" s="140"/>
      <c r="G14" s="25"/>
      <c r="H14" s="25"/>
      <c r="I14" s="25"/>
      <c r="J14" s="25"/>
      <c r="K14" s="25"/>
      <c r="L14" s="25"/>
      <c r="M14" s="140"/>
      <c r="N14" s="140"/>
      <c r="O14" s="25"/>
      <c r="P14" s="25"/>
      <c r="Q14" s="51"/>
      <c r="R14" s="51"/>
      <c r="S14" s="26"/>
    </row>
    <row r="15" s="9" customFormat="1" customHeight="1" spans="1:19">
      <c r="A15" s="22">
        <v>9</v>
      </c>
      <c r="B15" s="23"/>
      <c r="C15" s="22"/>
      <c r="D15" s="99"/>
      <c r="E15" s="99"/>
      <c r="F15" s="140"/>
      <c r="G15" s="25"/>
      <c r="H15" s="25"/>
      <c r="I15" s="25"/>
      <c r="J15" s="25"/>
      <c r="K15" s="25"/>
      <c r="L15" s="25"/>
      <c r="M15" s="140"/>
      <c r="N15" s="140"/>
      <c r="O15" s="25"/>
      <c r="P15" s="25"/>
      <c r="Q15" s="51"/>
      <c r="R15" s="51"/>
      <c r="S15" s="26"/>
    </row>
    <row r="16" s="9" customFormat="1" customHeight="1" spans="1:19">
      <c r="A16" s="22">
        <v>10</v>
      </c>
      <c r="B16" s="23"/>
      <c r="C16" s="22"/>
      <c r="D16" s="99"/>
      <c r="E16" s="99"/>
      <c r="F16" s="140"/>
      <c r="G16" s="25"/>
      <c r="H16" s="25"/>
      <c r="I16" s="25"/>
      <c r="J16" s="25"/>
      <c r="K16" s="25"/>
      <c r="L16" s="25"/>
      <c r="M16" s="140"/>
      <c r="N16" s="140"/>
      <c r="O16" s="25"/>
      <c r="P16" s="25"/>
      <c r="Q16" s="51"/>
      <c r="R16" s="51"/>
      <c r="S16" s="26"/>
    </row>
    <row r="17" s="9" customFormat="1" customHeight="1" spans="1:19">
      <c r="A17" s="22">
        <v>11</v>
      </c>
      <c r="B17" s="23"/>
      <c r="C17" s="22"/>
      <c r="D17" s="99"/>
      <c r="E17" s="99"/>
      <c r="F17" s="140"/>
      <c r="G17" s="25"/>
      <c r="H17" s="25"/>
      <c r="I17" s="25"/>
      <c r="J17" s="25"/>
      <c r="K17" s="25"/>
      <c r="L17" s="25"/>
      <c r="M17" s="140"/>
      <c r="N17" s="140"/>
      <c r="O17" s="25"/>
      <c r="P17" s="25"/>
      <c r="Q17" s="51"/>
      <c r="R17" s="51"/>
      <c r="S17" s="26"/>
    </row>
    <row r="18" s="9" customFormat="1" customHeight="1" spans="1:19">
      <c r="A18" s="22">
        <v>12</v>
      </c>
      <c r="B18" s="23"/>
      <c r="C18" s="22"/>
      <c r="D18" s="99"/>
      <c r="E18" s="99"/>
      <c r="F18" s="140"/>
      <c r="G18" s="25"/>
      <c r="H18" s="25"/>
      <c r="I18" s="25"/>
      <c r="J18" s="25"/>
      <c r="K18" s="25"/>
      <c r="L18" s="25"/>
      <c r="M18" s="140"/>
      <c r="N18" s="140"/>
      <c r="O18" s="25"/>
      <c r="P18" s="25"/>
      <c r="Q18" s="51"/>
      <c r="R18" s="51"/>
      <c r="S18" s="26"/>
    </row>
    <row r="19" s="9" customFormat="1" customHeight="1" spans="1:19">
      <c r="A19" s="22">
        <v>13</v>
      </c>
      <c r="B19" s="23"/>
      <c r="C19" s="22"/>
      <c r="D19" s="99"/>
      <c r="E19" s="99"/>
      <c r="F19" s="140"/>
      <c r="G19" s="25"/>
      <c r="H19" s="25"/>
      <c r="I19" s="25"/>
      <c r="J19" s="25"/>
      <c r="K19" s="25"/>
      <c r="L19" s="25"/>
      <c r="M19" s="140"/>
      <c r="N19" s="140"/>
      <c r="O19" s="25"/>
      <c r="P19" s="25"/>
      <c r="Q19" s="51"/>
      <c r="R19" s="51"/>
      <c r="S19" s="26"/>
    </row>
    <row r="20" s="9" customFormat="1" customHeight="1" spans="1:19">
      <c r="A20" s="22">
        <v>14</v>
      </c>
      <c r="B20" s="23"/>
      <c r="C20" s="22"/>
      <c r="D20" s="99"/>
      <c r="E20" s="99"/>
      <c r="F20" s="140"/>
      <c r="G20" s="25"/>
      <c r="H20" s="25"/>
      <c r="I20" s="25"/>
      <c r="J20" s="25"/>
      <c r="K20" s="25"/>
      <c r="L20" s="25"/>
      <c r="M20" s="140"/>
      <c r="N20" s="140"/>
      <c r="O20" s="25"/>
      <c r="P20" s="25"/>
      <c r="Q20" s="51"/>
      <c r="R20" s="51"/>
      <c r="S20" s="26"/>
    </row>
    <row r="21" s="9" customFormat="1" customHeight="1" spans="1:19">
      <c r="A21" s="22">
        <v>15</v>
      </c>
      <c r="B21" s="23"/>
      <c r="C21" s="22"/>
      <c r="D21" s="99"/>
      <c r="E21" s="99"/>
      <c r="F21" s="140"/>
      <c r="G21" s="25"/>
      <c r="H21" s="25"/>
      <c r="I21" s="25"/>
      <c r="J21" s="25"/>
      <c r="K21" s="25"/>
      <c r="L21" s="25"/>
      <c r="M21" s="140"/>
      <c r="N21" s="140"/>
      <c r="O21" s="25"/>
      <c r="P21" s="25"/>
      <c r="Q21" s="51"/>
      <c r="R21" s="51"/>
      <c r="S21" s="26"/>
    </row>
    <row r="22" s="9" customFormat="1" customHeight="1" spans="1:19">
      <c r="A22" s="22">
        <v>16</v>
      </c>
      <c r="B22" s="23"/>
      <c r="C22" s="22"/>
      <c r="D22" s="99"/>
      <c r="E22" s="99"/>
      <c r="F22" s="140"/>
      <c r="G22" s="25"/>
      <c r="H22" s="25"/>
      <c r="I22" s="25"/>
      <c r="J22" s="25"/>
      <c r="K22" s="25"/>
      <c r="L22" s="25"/>
      <c r="M22" s="140"/>
      <c r="N22" s="140"/>
      <c r="O22" s="25"/>
      <c r="P22" s="25"/>
      <c r="Q22" s="51"/>
      <c r="R22" s="51"/>
      <c r="S22" s="26"/>
    </row>
    <row r="23" s="9" customFormat="1" customHeight="1" spans="1:19">
      <c r="A23" s="22">
        <v>17</v>
      </c>
      <c r="B23" s="23"/>
      <c r="C23" s="22"/>
      <c r="D23" s="99"/>
      <c r="E23" s="99"/>
      <c r="F23" s="140"/>
      <c r="G23" s="25"/>
      <c r="H23" s="25"/>
      <c r="I23" s="25"/>
      <c r="J23" s="25"/>
      <c r="K23" s="25"/>
      <c r="L23" s="25"/>
      <c r="M23" s="140"/>
      <c r="N23" s="140"/>
      <c r="O23" s="25"/>
      <c r="P23" s="25"/>
      <c r="Q23" s="51"/>
      <c r="R23" s="51"/>
      <c r="S23" s="26"/>
    </row>
    <row r="24" s="9" customFormat="1" customHeight="1" spans="1:19">
      <c r="A24" s="22">
        <v>18</v>
      </c>
      <c r="B24" s="23"/>
      <c r="C24" s="22"/>
      <c r="D24" s="99"/>
      <c r="E24" s="99"/>
      <c r="F24" s="140"/>
      <c r="G24" s="25"/>
      <c r="H24" s="25"/>
      <c r="I24" s="25"/>
      <c r="J24" s="25"/>
      <c r="K24" s="25"/>
      <c r="L24" s="25"/>
      <c r="M24" s="140"/>
      <c r="N24" s="140"/>
      <c r="O24" s="25"/>
      <c r="P24" s="25"/>
      <c r="Q24" s="51"/>
      <c r="R24" s="51"/>
      <c r="S24" s="26"/>
    </row>
    <row r="25" s="9" customFormat="1" customHeight="1" spans="1:19">
      <c r="A25" s="27" t="s">
        <v>384</v>
      </c>
      <c r="B25" s="28"/>
      <c r="C25" s="28"/>
      <c r="D25" s="28"/>
      <c r="E25" s="28"/>
      <c r="F25" s="29"/>
      <c r="G25" s="63"/>
      <c r="H25" s="63"/>
      <c r="I25" s="63"/>
      <c r="J25" s="63"/>
      <c r="K25" s="63"/>
      <c r="L25" s="63"/>
      <c r="M25" s="29"/>
      <c r="N25" s="29"/>
      <c r="O25" s="63">
        <f>SUM(O7:O24)</f>
        <v>0</v>
      </c>
      <c r="P25" s="63">
        <f>SUM(P7:P24)</f>
        <v>0</v>
      </c>
      <c r="Q25" s="51">
        <f>IF(SUM(Q5:Q24)-(P25-O25)&lt;0.001,SUM(Q5:Q24),"false")</f>
        <v>0</v>
      </c>
      <c r="R25" s="51">
        <f>IF(O25=0,0,Q25/ABS(O25))*100</f>
        <v>0</v>
      </c>
      <c r="S25" s="31"/>
    </row>
    <row r="26" s="9" customFormat="1" customHeight="1" spans="1:19">
      <c r="A26" s="27" t="s">
        <v>412</v>
      </c>
      <c r="B26" s="28"/>
      <c r="C26" s="28"/>
      <c r="D26" s="28"/>
      <c r="E26" s="28"/>
      <c r="F26" s="29"/>
      <c r="G26" s="283"/>
      <c r="H26" s="283"/>
      <c r="I26" s="283"/>
      <c r="J26" s="283"/>
      <c r="K26" s="283"/>
      <c r="L26" s="283"/>
      <c r="M26" s="29"/>
      <c r="N26" s="29"/>
      <c r="O26" s="283"/>
      <c r="P26" s="93"/>
      <c r="Q26" s="51">
        <f>P26-O26</f>
        <v>0</v>
      </c>
      <c r="R26" s="51">
        <f>IF(O26=0,0,Q26/ABS(O26))*100</f>
        <v>0</v>
      </c>
      <c r="S26" s="31"/>
    </row>
    <row r="27" s="9" customFormat="1" customHeight="1" spans="1:19">
      <c r="A27" s="27" t="s">
        <v>335</v>
      </c>
      <c r="B27" s="28"/>
      <c r="C27" s="28"/>
      <c r="D27" s="28"/>
      <c r="E27" s="28"/>
      <c r="F27" s="29"/>
      <c r="G27" s="284"/>
      <c r="H27" s="284"/>
      <c r="I27" s="284"/>
      <c r="J27" s="284"/>
      <c r="K27" s="284"/>
      <c r="L27" s="284"/>
      <c r="M27" s="29"/>
      <c r="N27" s="29"/>
      <c r="O27" s="284">
        <f>O25-O26</f>
        <v>0</v>
      </c>
      <c r="P27" s="284">
        <f>P25-P26</f>
        <v>0</v>
      </c>
      <c r="Q27" s="284">
        <f>Q25-Q26</f>
        <v>0</v>
      </c>
      <c r="R27" s="51">
        <f>IF(O27=0,0,Q27/ABS(O27))*100</f>
        <v>0</v>
      </c>
      <c r="S27" s="31"/>
    </row>
    <row r="28" s="10" customFormat="1" customHeight="1" spans="1:20">
      <c r="A28" s="32"/>
      <c r="D28" s="33"/>
      <c r="E28" s="33"/>
      <c r="F28" s="33"/>
      <c r="G28" s="33"/>
      <c r="H28" s="33"/>
      <c r="I28" s="33"/>
      <c r="J28" s="33"/>
      <c r="K28" s="33"/>
      <c r="L28" s="33"/>
      <c r="M28" s="33"/>
      <c r="N28" s="33"/>
      <c r="O28" s="33"/>
      <c r="P28" s="34"/>
      <c r="Q28" s="34"/>
      <c r="R28" s="34"/>
      <c r="S28" s="34"/>
      <c r="T28" s="129"/>
    </row>
    <row r="29" s="10" customFormat="1" customHeight="1" spans="1:20">
      <c r="A29" s="35" t="str">
        <f>表头信息!D8&amp;表头信息!E8</f>
        <v>产权持有单位填表人：谭勃</v>
      </c>
      <c r="B29" s="35"/>
      <c r="C29" s="35"/>
      <c r="D29" s="35"/>
      <c r="E29" s="35"/>
      <c r="F29" s="35"/>
      <c r="G29" s="39"/>
      <c r="H29" s="39"/>
      <c r="I29" s="39"/>
      <c r="J29" s="39"/>
      <c r="K29" s="39"/>
      <c r="L29" s="39"/>
      <c r="M29" s="35"/>
      <c r="N29" s="35"/>
      <c r="O29" s="39"/>
      <c r="Q29" s="70" t="str">
        <f>表头信息!D20&amp;表头信息!E23</f>
        <v>评估人员：柳青、殷涛</v>
      </c>
      <c r="R29" s="98"/>
      <c r="S29" s="98"/>
      <c r="T29" s="36"/>
    </row>
    <row r="30" s="10" customFormat="1" customHeight="1" spans="1:20">
      <c r="A30" s="38" t="str">
        <f>表头信息!D11&amp;表头信息!E11</f>
        <v>填表日期：2022年11月2日</v>
      </c>
      <c r="B30" s="36"/>
      <c r="C30" s="36"/>
      <c r="D30" s="36"/>
      <c r="E30" s="36"/>
      <c r="F30" s="39"/>
      <c r="G30" s="39"/>
      <c r="H30" s="39"/>
      <c r="I30" s="39"/>
      <c r="J30" s="39"/>
      <c r="K30" s="39"/>
      <c r="L30" s="39"/>
      <c r="M30" s="39"/>
      <c r="N30" s="39"/>
      <c r="O30" s="39"/>
      <c r="Q30" s="39"/>
      <c r="R30" s="39"/>
      <c r="S30" s="39"/>
      <c r="T30" s="36"/>
    </row>
    <row r="31" customHeight="1" spans="4:15">
      <c r="D31" s="71"/>
      <c r="E31" s="71"/>
      <c r="F31" s="71"/>
      <c r="G31" s="238"/>
      <c r="H31" s="238"/>
      <c r="I31" s="238"/>
      <c r="J31" s="238"/>
      <c r="K31" s="238"/>
      <c r="L31" s="238"/>
      <c r="M31" s="71"/>
      <c r="N31" s="71"/>
      <c r="O31" s="71"/>
    </row>
  </sheetData>
  <protectedRanges>
    <protectedRange sqref="O26:P26 S7:S24 A7:F24 M7:O24" name="区域1"/>
    <protectedRange sqref="P7:P24" name="区域1_1"/>
    <protectedRange sqref="G26:L26 G7:L24" name="区域1_2"/>
  </protectedRanges>
  <mergeCells count="29">
    <mergeCell ref="A1:S1"/>
    <mergeCell ref="A2:S2"/>
    <mergeCell ref="A25:F25"/>
    <mergeCell ref="A26:F26"/>
    <mergeCell ref="A27:F27"/>
    <mergeCell ref="D28:O28"/>
    <mergeCell ref="A29:F29"/>
    <mergeCell ref="Q29:S29"/>
    <mergeCell ref="A5:A6"/>
    <mergeCell ref="B5:B6"/>
    <mergeCell ref="C5:C6"/>
    <mergeCell ref="D5:D6"/>
    <mergeCell ref="E5:E6"/>
    <mergeCell ref="F5:F6"/>
    <mergeCell ref="G5:G6"/>
    <mergeCell ref="H5:H6"/>
    <mergeCell ref="I5:I6"/>
    <mergeCell ref="J5:J6"/>
    <mergeCell ref="K5:K6"/>
    <mergeCell ref="L5:L6"/>
    <mergeCell ref="M5:M6"/>
    <mergeCell ref="N5:N6"/>
    <mergeCell ref="O5:O6"/>
    <mergeCell ref="P5:P6"/>
    <mergeCell ref="Q5:Q6"/>
    <mergeCell ref="R5:R6"/>
    <mergeCell ref="S5:S6"/>
    <mergeCell ref="AA5:AA6"/>
    <mergeCell ref="AB5:AB6"/>
  </mergeCells>
  <hyperlinks>
    <hyperlink ref="A1:S1" location="'3-流动资产汇总'!B13" display="=&quot;预付账款评估&quot;&amp;表头信息!E35"/>
    <hyperlink ref="G1:L1" location="'3-流动资产汇总'!B10"/>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9707" name="Check Box 203" r:id="rId4">
              <controlPr defaultSize="0">
                <anchor moveWithCells="1">
                  <from>
                    <xdr:col>19</xdr:col>
                    <xdr:colOff>101600</xdr:colOff>
                    <xdr:row>0</xdr:row>
                    <xdr:rowOff>69850</xdr:rowOff>
                  </from>
                  <to>
                    <xdr:col>21</xdr:col>
                    <xdr:colOff>177165</xdr:colOff>
                    <xdr:row>1</xdr:row>
                    <xdr:rowOff>88900</xdr:rowOff>
                  </to>
                </anchor>
              </controlPr>
            </control>
          </mc:Choice>
        </mc:AlternateContent>
      </controls>
    </mc:Choice>
  </mc:AlternateContent>
</worksheet>
</file>

<file path=xl/worksheets/sheet1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Normal="100" workbookViewId="0">
      <pane xSplit="1" ySplit="6" topLeftCell="D7" activePane="bottomRight" state="frozen"/>
      <selection/>
      <selection pane="topRight"/>
      <selection pane="bottomLeft"/>
      <selection pane="bottomRight" activeCell="L8" sqref="L8"/>
    </sheetView>
  </sheetViews>
  <sheetFormatPr defaultColWidth="9" defaultRowHeight="15.75" customHeight="1"/>
  <cols>
    <col min="1" max="1" width="5.5" customWidth="1"/>
    <col min="2" max="2" width="25.5833333333333" customWidth="1"/>
    <col min="3" max="6" width="8.25" customWidth="1"/>
    <col min="7" max="10" width="13.0833333333333" customWidth="1"/>
    <col min="11" max="11" width="14.5" customWidth="1"/>
    <col min="12" max="12" width="11.3333333333333"/>
    <col min="14" max="14" width="19.5"/>
    <col min="15" max="15" width="16"/>
  </cols>
  <sheetData>
    <row r="1" ht="30" customHeight="1"/>
  </sheetData>
  <protectedRanges>
    <protectedRange sqref="A7:K26"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92563" name="Option Button 19" r:id="rId3">
              <controlPr defaultSize="0">
                <anchor moveWithCells="1">
                  <from>
                    <xdr:col>11</xdr:col>
                    <xdr:colOff>6985</xdr:colOff>
                    <xdr:row>0</xdr:row>
                    <xdr:rowOff>38735</xdr:rowOff>
                  </from>
                  <to>
                    <xdr:col>13</xdr:col>
                    <xdr:colOff>120650</xdr:colOff>
                    <xdr:row>1</xdr:row>
                    <xdr:rowOff>63500</xdr:rowOff>
                  </to>
                </anchor>
              </controlPr>
            </control>
          </mc:Choice>
        </mc:AlternateContent>
      </controls>
    </mc:Choice>
  </mc:AlternateContent>
</worksheet>
</file>

<file path=xl/worksheets/sheet1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view="pageBreakPreview" zoomScale="85" zoomScaleNormal="100" workbookViewId="0">
      <pane xSplit="1" ySplit="6" topLeftCell="B7" activePane="bottomRight" state="frozen"/>
      <selection/>
      <selection pane="topRight"/>
      <selection pane="bottomLeft"/>
      <selection pane="bottomRight" activeCell="J8" sqref="J8"/>
    </sheetView>
  </sheetViews>
  <sheetFormatPr defaultColWidth="8.75" defaultRowHeight="15.75" customHeight="1"/>
  <cols>
    <col min="1" max="1" width="5.58333333333333" customWidth="1"/>
    <col min="2" max="2" width="29.5833333333333" customWidth="1"/>
    <col min="3" max="8" width="13.5833333333333" customWidth="1"/>
    <col min="9" max="9" width="12.8333333333333" customWidth="1"/>
  </cols>
  <sheetData>
    <row r="1" ht="30" customHeight="1"/>
  </sheetData>
  <protectedRanges>
    <protectedRange sqref="A7:I26" name="区域1"/>
  </protectedRanges>
  <printOptions horizontalCentered="1"/>
  <pageMargins left="0.354330708661417" right="0.354330708661417" top="0.78740157480315" bottom="0.590551181102362" header="0.590551181102362" footer="0.393700787401575"/>
  <pageSetup paperSize="9" fitToHeight="0" orientation="landscape" blackAndWhite="1" horizontalDpi="300" verticalDpi="3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93582" name="Option Button 14" r:id="rId3">
              <controlPr defaultSize="0">
                <anchor moveWithCells="1">
                  <from>
                    <xdr:col>9</xdr:col>
                    <xdr:colOff>317500</xdr:colOff>
                    <xdr:row>0</xdr:row>
                    <xdr:rowOff>76200</xdr:rowOff>
                  </from>
                  <to>
                    <xdr:col>11</xdr:col>
                    <xdr:colOff>603250</xdr:colOff>
                    <xdr:row>1</xdr:row>
                    <xdr:rowOff>133350</xdr:rowOff>
                  </to>
                </anchor>
              </controlPr>
            </control>
          </mc:Choice>
        </mc:AlternateContent>
      </controls>
    </mc:Choice>
  </mc:AlternateContent>
</worksheet>
</file>

<file path=xl/worksheets/sheet1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
  <sheetViews>
    <sheetView view="pageBreakPreview" zoomScale="60" zoomScaleNormal="100" workbookViewId="0">
      <pane xSplit="1" ySplit="6" topLeftCell="B7" activePane="bottomRight" state="frozen"/>
      <selection/>
      <selection pane="topRight"/>
      <selection pane="bottomLeft"/>
      <selection pane="bottomRight" activeCell="K12" sqref="K12"/>
    </sheetView>
  </sheetViews>
  <sheetFormatPr defaultColWidth="9" defaultRowHeight="15.75" customHeight="1"/>
  <cols>
    <col min="1" max="1" width="7.75" customWidth="1"/>
    <col min="2" max="2" width="36.75" customWidth="1"/>
    <col min="3" max="7" width="14.0833333333333" customWidth="1"/>
    <col min="8" max="8" width="15.0833333333333" customWidth="1"/>
    <col min="9" max="9" width="11.3333333333333"/>
    <col min="10" max="10" width="8"/>
    <col min="11" max="11" width="19.5"/>
    <col min="12" max="12" width="16"/>
  </cols>
  <sheetData>
    <row r="1" ht="30" customHeight="1"/>
  </sheetData>
  <protectedRanges>
    <protectedRange sqref="A7:H26"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94607" name="Option Button 15" r:id="rId3">
              <controlPr defaultSize="0">
                <anchor moveWithCells="1">
                  <from>
                    <xdr:col>8</xdr:col>
                    <xdr:colOff>95250</xdr:colOff>
                    <xdr:row>0</xdr:row>
                    <xdr:rowOff>209550</xdr:rowOff>
                  </from>
                  <to>
                    <xdr:col>10</xdr:col>
                    <xdr:colOff>812800</xdr:colOff>
                    <xdr:row>3</xdr:row>
                    <xdr:rowOff>19050</xdr:rowOff>
                  </to>
                </anchor>
              </controlPr>
            </control>
          </mc:Choice>
        </mc:AlternateContent>
      </controls>
    </mc:Choice>
  </mc:AlternateContent>
</worksheet>
</file>

<file path=xl/worksheets/sheet1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85" zoomScaleNormal="100" workbookViewId="0">
      <pane xSplit="1" ySplit="6" topLeftCell="B7" activePane="bottomRight" state="frozen"/>
      <selection/>
      <selection pane="topRight"/>
      <selection pane="bottomLeft"/>
      <selection pane="bottomRight" activeCell="I11" sqref="I11"/>
    </sheetView>
  </sheetViews>
  <sheetFormatPr defaultColWidth="9" defaultRowHeight="15.75" customHeight="1"/>
  <cols>
    <col min="1" max="1" width="5.08333333333333" customWidth="1"/>
    <col min="2" max="2" width="24.75" customWidth="1"/>
    <col min="3" max="3" width="12.0833333333333" customWidth="1"/>
    <col min="4" max="8" width="15.75" customWidth="1"/>
    <col min="9" max="9" width="10.25" customWidth="1"/>
  </cols>
  <sheetData>
    <row r="1" ht="30" customHeight="1"/>
  </sheetData>
  <protectedRanges>
    <protectedRange sqref="A7:F26 H7:I26"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96654" name="Option Button 1038" r:id="rId3">
              <controlPr defaultSize="0">
                <anchor moveWithCells="1">
                  <from>
                    <xdr:col>9</xdr:col>
                    <xdr:colOff>76200</xdr:colOff>
                    <xdr:row>0</xdr:row>
                    <xdr:rowOff>69850</xdr:rowOff>
                  </from>
                  <to>
                    <xdr:col>11</xdr:col>
                    <xdr:colOff>228600</xdr:colOff>
                    <xdr:row>1</xdr:row>
                    <xdr:rowOff>133350</xdr:rowOff>
                  </to>
                </anchor>
              </controlPr>
            </control>
          </mc:Choice>
        </mc:AlternateContent>
      </controls>
    </mc:Choice>
  </mc:AlternateContent>
</worksheet>
</file>

<file path=xl/worksheets/sheet1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view="pageBreakPreview" zoomScale="85" zoomScaleNormal="100" workbookViewId="0">
      <pane xSplit="1" ySplit="6" topLeftCell="B7" activePane="bottomRight" state="frozen"/>
      <selection/>
      <selection pane="topRight"/>
      <selection pane="bottomLeft"/>
      <selection pane="bottomRight" activeCell="H9" sqref="H9"/>
    </sheetView>
  </sheetViews>
  <sheetFormatPr defaultColWidth="9" defaultRowHeight="15.75" customHeight="1"/>
  <cols>
    <col min="1" max="1" width="5.83333333333333" customWidth="1"/>
    <col min="2" max="2" width="32.75" customWidth="1"/>
    <col min="3" max="3" width="20.75" customWidth="1"/>
    <col min="4" max="6" width="18.25" customWidth="1"/>
    <col min="7" max="7" width="17" customWidth="1"/>
  </cols>
  <sheetData>
    <row r="1" ht="30" customHeight="1"/>
  </sheetData>
  <protectedRanges>
    <protectedRange sqref="A7:G26" name="区域1"/>
  </protectedRanges>
  <printOptions horizontalCentered="1"/>
  <pageMargins left="0.354330708661417" right="0.354330708661417" top="0.78740157480315" bottom="0.590551181102362" header="0.590551181102362" footer="0.393700787401575"/>
  <pageSetup paperSize="9" fitToHeight="0" orientation="landscape" blackAndWhite="1" horizontalDpi="300" verticalDpi="3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97678" name="Option Button 14" r:id="rId3">
              <controlPr defaultSize="0">
                <anchor moveWithCells="1">
                  <from>
                    <xdr:col>7</xdr:col>
                    <xdr:colOff>76200</xdr:colOff>
                    <xdr:row>0</xdr:row>
                    <xdr:rowOff>69850</xdr:rowOff>
                  </from>
                  <to>
                    <xdr:col>9</xdr:col>
                    <xdr:colOff>101600</xdr:colOff>
                    <xdr:row>1</xdr:row>
                    <xdr:rowOff>88900</xdr:rowOff>
                  </to>
                </anchor>
              </controlPr>
            </control>
          </mc:Choice>
        </mc:AlternateContent>
      </controls>
    </mc:Choice>
  </mc:AlternateContent>
</worksheet>
</file>

<file path=xl/worksheets/sheet1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85" zoomScaleNormal="100" workbookViewId="0">
      <pane xSplit="1" ySplit="6" topLeftCell="B7" activePane="bottomRight" state="frozen"/>
      <selection/>
      <selection pane="topRight"/>
      <selection pane="bottomLeft"/>
      <selection pane="bottomRight" activeCell="I6" sqref="I6"/>
    </sheetView>
  </sheetViews>
  <sheetFormatPr defaultColWidth="9" defaultRowHeight="15.75" customHeight="1"/>
  <cols>
    <col min="1" max="1" width="6.5" customWidth="1"/>
    <col min="2" max="2" width="35.0833333333333" customWidth="1"/>
    <col min="3" max="6" width="18.25" customWidth="1"/>
    <col min="7" max="7" width="15.8333333333333" customWidth="1"/>
  </cols>
  <sheetData>
    <row r="1" ht="30" customHeight="1"/>
  </sheetData>
  <protectedRanges>
    <protectedRange sqref="A7:G26"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98702" name="Option Button 14" r:id="rId3">
              <controlPr defaultSize="0">
                <anchor moveWithCells="1">
                  <from>
                    <xdr:col>7</xdr:col>
                    <xdr:colOff>5715</xdr:colOff>
                    <xdr:row>0</xdr:row>
                    <xdr:rowOff>50800</xdr:rowOff>
                  </from>
                  <to>
                    <xdr:col>9</xdr:col>
                    <xdr:colOff>133350</xdr:colOff>
                    <xdr:row>1</xdr:row>
                    <xdr:rowOff>190500</xdr:rowOff>
                  </to>
                </anchor>
              </controlPr>
            </control>
          </mc:Choice>
        </mc:AlternateContent>
      </controls>
    </mc:Choice>
  </mc:AlternateContent>
</worksheet>
</file>

<file path=xl/worksheets/sheet1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
  <sheetViews>
    <sheetView view="pageBreakPreview" zoomScale="85" zoomScaleNormal="100" workbookViewId="0">
      <pane xSplit="1" ySplit="6" topLeftCell="B7" activePane="bottomRight" state="frozen"/>
      <selection/>
      <selection pane="topRight"/>
      <selection pane="bottomLeft"/>
      <selection pane="bottomRight" activeCell="J8" sqref="J7:J8"/>
    </sheetView>
  </sheetViews>
  <sheetFormatPr defaultColWidth="9" defaultRowHeight="15.75" customHeight="1"/>
  <cols>
    <col min="1" max="1" width="5.58333333333333" customWidth="1"/>
    <col min="2" max="2" width="24.3333333333333" customWidth="1"/>
    <col min="3" max="5" width="14.5" customWidth="1"/>
    <col min="6" max="6" width="10.0833333333333" customWidth="1"/>
    <col min="7" max="8" width="18" customWidth="1"/>
    <col min="9" max="9" width="15.5" customWidth="1"/>
  </cols>
  <sheetData>
    <row r="1" ht="30" customHeight="1"/>
  </sheetData>
  <protectedRanges>
    <protectedRange sqref="A7:I26"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99726" name="Option Button 14" r:id="rId3">
              <controlPr defaultSize="0">
                <anchor moveWithCells="1">
                  <from>
                    <xdr:col>9</xdr:col>
                    <xdr:colOff>101600</xdr:colOff>
                    <xdr:row>0</xdr:row>
                    <xdr:rowOff>76200</xdr:rowOff>
                  </from>
                  <to>
                    <xdr:col>10</xdr:col>
                    <xdr:colOff>628650</xdr:colOff>
                    <xdr:row>1</xdr:row>
                    <xdr:rowOff>19050</xdr:rowOff>
                  </to>
                </anchor>
              </controlPr>
            </control>
          </mc:Choice>
        </mc:AlternateContent>
      </controls>
    </mc:Choice>
  </mc:AlternateContent>
</worksheet>
</file>

<file path=xl/worksheets/sheet1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Normal="100" workbookViewId="0">
      <pane xSplit="1" ySplit="6" topLeftCell="B7" activePane="bottomRight" state="frozen"/>
      <selection/>
      <selection pane="topRight"/>
      <selection pane="bottomLeft"/>
      <selection pane="bottomRight" activeCell="H5" sqref="H5"/>
    </sheetView>
  </sheetViews>
  <sheetFormatPr defaultColWidth="9" defaultRowHeight="15.75" customHeight="1"/>
  <cols>
    <col min="1" max="1" width="7" customWidth="1"/>
    <col min="2" max="2" width="25.3333333333333" customWidth="1"/>
    <col min="3" max="3" width="19.3333333333333" customWidth="1"/>
    <col min="4" max="4" width="11.5833333333333" customWidth="1"/>
    <col min="5" max="6" width="20.8333333333333" customWidth="1"/>
    <col min="7" max="7" width="13.5833333333333" customWidth="1"/>
  </cols>
  <sheetData>
    <row r="1" ht="30" customHeight="1"/>
  </sheetData>
  <protectedRanges>
    <protectedRange sqref="A7:G26"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500750" name="Option Button 14" r:id="rId3">
              <controlPr defaultSize="0">
                <anchor moveWithCells="1">
                  <from>
                    <xdr:col>7</xdr:col>
                    <xdr:colOff>95250</xdr:colOff>
                    <xdr:row>0</xdr:row>
                    <xdr:rowOff>76200</xdr:rowOff>
                  </from>
                  <to>
                    <xdr:col>8</xdr:col>
                    <xdr:colOff>546100</xdr:colOff>
                    <xdr:row>0</xdr:row>
                    <xdr:rowOff>375285</xdr:rowOff>
                  </to>
                </anchor>
              </controlPr>
            </control>
          </mc:Choice>
        </mc:AlternateContent>
      </controls>
    </mc:Choice>
  </mc:AlternateContent>
</worksheet>
</file>

<file path=xl/worksheets/sheet1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85" zoomScaleNormal="100" workbookViewId="0">
      <pane xSplit="1" ySplit="6" topLeftCell="B7" activePane="bottomRight" state="frozen"/>
      <selection/>
      <selection pane="topRight"/>
      <selection pane="bottomLeft"/>
      <selection pane="bottomRight" activeCell="H5" sqref="H5"/>
    </sheetView>
  </sheetViews>
  <sheetFormatPr defaultColWidth="9" defaultRowHeight="15.75" customHeight="1"/>
  <cols>
    <col min="1" max="1" width="6.08333333333333" customWidth="1"/>
    <col min="2" max="2" width="38.25" customWidth="1"/>
    <col min="3" max="6" width="18.25" customWidth="1"/>
    <col min="7" max="7" width="13.25" customWidth="1"/>
  </cols>
  <sheetData>
    <row r="1" ht="30" customHeight="1"/>
  </sheetData>
  <protectedRanges>
    <protectedRange sqref="A7:G26" name="区域1"/>
  </protectedRange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501774" name="Option Button 14" r:id="rId3">
              <controlPr defaultSize="0">
                <anchor moveWithCells="1">
                  <from>
                    <xdr:col>7</xdr:col>
                    <xdr:colOff>190500</xdr:colOff>
                    <xdr:row>0</xdr:row>
                    <xdr:rowOff>50800</xdr:rowOff>
                  </from>
                  <to>
                    <xdr:col>10</xdr:col>
                    <xdr:colOff>76200</xdr:colOff>
                    <xdr:row>1</xdr:row>
                    <xdr:rowOff>146050</xdr:rowOff>
                  </to>
                </anchor>
              </controlPr>
            </control>
          </mc:Choice>
        </mc:AlternateContent>
      </controls>
    </mc:Choice>
  </mc:AlternateContent>
</worksheet>
</file>

<file path=xl/worksheets/sheet1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Formulas="1" zoomScaleSheetLayoutView="60" workbookViewId="0">
      <selection activeCell="B18" sqref="B18"/>
    </sheetView>
  </sheetViews>
  <sheetFormatPr defaultColWidth="8.25" defaultRowHeight="15.75"/>
  <sheetData/>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G31"/>
  <sheetViews>
    <sheetView zoomScaleSheetLayoutView="60" workbookViewId="0">
      <pane xSplit="2" ySplit="6" topLeftCell="C16" activePane="bottomRight" state="frozen"/>
      <selection/>
      <selection pane="topRight"/>
      <selection pane="bottomLeft"/>
      <selection pane="bottomRight" activeCell="B20" sqref="B20"/>
    </sheetView>
  </sheetViews>
  <sheetFormatPr defaultColWidth="8.66666666666667" defaultRowHeight="15.75" customHeight="1" outlineLevelCol="6"/>
  <cols>
    <col min="1" max="1" width="8.5" style="11" customWidth="1"/>
    <col min="2" max="2" width="37.3333333333333" style="11" customWidth="1"/>
    <col min="3" max="6" width="21.25" style="11" customWidth="1"/>
    <col min="7" max="32" width="9" style="11"/>
    <col min="33" max="16384" width="8.66666666666667" style="11"/>
  </cols>
  <sheetData>
    <row r="1" s="7" customFormat="1" ht="30" customHeight="1" spans="1:7">
      <c r="A1" s="12" t="s">
        <v>413</v>
      </c>
      <c r="B1" s="12"/>
      <c r="C1" s="12"/>
      <c r="D1" s="12"/>
      <c r="E1" s="12"/>
      <c r="F1" s="12"/>
      <c r="G1" s="55"/>
    </row>
    <row r="2" customHeight="1" spans="1:6">
      <c r="A2" s="13" t="str">
        <f>表头信息!D5&amp;表头信息!E5</f>
        <v>评估基准日：2022年10月31日</v>
      </c>
      <c r="B2" s="13"/>
      <c r="C2" s="13"/>
      <c r="D2" s="13"/>
      <c r="E2" s="13"/>
      <c r="F2" s="13"/>
    </row>
    <row r="3" customHeight="1" spans="1:6">
      <c r="A3" s="13"/>
      <c r="B3" s="13"/>
      <c r="C3" s="13"/>
      <c r="D3" s="13"/>
      <c r="E3" s="13"/>
      <c r="F3" s="56" t="s">
        <v>414</v>
      </c>
    </row>
    <row r="4" customHeight="1" spans="1:6">
      <c r="A4" s="16" t="str">
        <f>表头信息!D2&amp;表头信息!E2</f>
        <v>产权持有单位：西安曲江楼观旅游农业开发有限公司</v>
      </c>
      <c r="B4" s="16"/>
      <c r="C4" s="18"/>
      <c r="D4" s="18"/>
      <c r="E4" s="18"/>
      <c r="F4" s="57" t="s">
        <v>3</v>
      </c>
    </row>
    <row r="5" s="8" customFormat="1" customHeight="1" spans="1:6">
      <c r="A5" s="58" t="s">
        <v>267</v>
      </c>
      <c r="B5" s="58" t="s">
        <v>237</v>
      </c>
      <c r="C5" s="58" t="s">
        <v>238</v>
      </c>
      <c r="D5" s="58" t="s">
        <v>239</v>
      </c>
      <c r="E5" s="58" t="s">
        <v>240</v>
      </c>
      <c r="F5" s="58" t="s">
        <v>241</v>
      </c>
    </row>
    <row r="6" s="8" customFormat="1" customHeight="1" spans="1:6">
      <c r="A6" s="59"/>
      <c r="B6" s="59"/>
      <c r="C6" s="59"/>
      <c r="D6" s="59"/>
      <c r="E6" s="59"/>
      <c r="F6" s="59" t="s">
        <v>314</v>
      </c>
    </row>
    <row r="7" s="9" customFormat="1" customHeight="1" spans="1:6">
      <c r="A7" s="60" t="s">
        <v>415</v>
      </c>
      <c r="B7" s="61" t="s">
        <v>186</v>
      </c>
      <c r="C7" s="62">
        <f>'3-8-1应收利息'!G27</f>
        <v>0</v>
      </c>
      <c r="D7" s="63">
        <f>'3-8-1应收利息'!H27</f>
        <v>0</v>
      </c>
      <c r="E7" s="51">
        <f>D7-C7</f>
        <v>0</v>
      </c>
      <c r="F7" s="51">
        <f>IF(C7=0,0,E7/ABS(C7))*100</f>
        <v>0</v>
      </c>
    </row>
    <row r="8" s="9" customFormat="1" customHeight="1" spans="1:6">
      <c r="A8" s="60" t="s">
        <v>416</v>
      </c>
      <c r="B8" s="64" t="s">
        <v>188</v>
      </c>
      <c r="C8" s="62">
        <f>'3-8-2应收股利'!G27</f>
        <v>0</v>
      </c>
      <c r="D8" s="63">
        <f>'3-8-2应收股利'!H27</f>
        <v>0</v>
      </c>
      <c r="E8" s="51">
        <f>D8-C8</f>
        <v>0</v>
      </c>
      <c r="F8" s="51">
        <f>IF(C8=0,0,E8/ABS(C8))*100</f>
        <v>0</v>
      </c>
    </row>
    <row r="9" s="9" customFormat="1" customHeight="1" spans="1:6">
      <c r="A9" s="60" t="s">
        <v>417</v>
      </c>
      <c r="B9" s="64" t="s">
        <v>190</v>
      </c>
      <c r="C9" s="62">
        <f>'3-8-3其他应收款'!O24</f>
        <v>0</v>
      </c>
      <c r="D9" s="63">
        <f>'3-8-3其他应收款'!P24</f>
        <v>0</v>
      </c>
      <c r="E9" s="51">
        <f>D9-C9</f>
        <v>0</v>
      </c>
      <c r="F9" s="51">
        <f>IF(C9=0,0,E9/ABS(C9))*100</f>
        <v>0</v>
      </c>
    </row>
    <row r="10" s="9" customFormat="1" customHeight="1" spans="1:6">
      <c r="A10" s="60"/>
      <c r="B10" s="64"/>
      <c r="C10" s="62"/>
      <c r="D10" s="63"/>
      <c r="E10" s="51"/>
      <c r="F10" s="51"/>
    </row>
    <row r="11" s="9" customFormat="1" customHeight="1" spans="1:6">
      <c r="A11" s="60"/>
      <c r="B11" s="64"/>
      <c r="C11" s="62"/>
      <c r="D11" s="63"/>
      <c r="E11" s="51"/>
      <c r="F11" s="51"/>
    </row>
    <row r="12" s="9" customFormat="1" customHeight="1" spans="1:6">
      <c r="A12" s="60"/>
      <c r="B12" s="64"/>
      <c r="C12" s="62"/>
      <c r="D12" s="63"/>
      <c r="E12" s="51"/>
      <c r="F12" s="51"/>
    </row>
    <row r="13" s="9" customFormat="1" customHeight="1" spans="1:6">
      <c r="A13" s="60"/>
      <c r="B13" s="64"/>
      <c r="C13" s="62"/>
      <c r="D13" s="63"/>
      <c r="E13" s="51"/>
      <c r="F13" s="51"/>
    </row>
    <row r="14" s="54" customFormat="1" customHeight="1" spans="1:6">
      <c r="A14" s="60"/>
      <c r="B14" s="64"/>
      <c r="C14" s="62"/>
      <c r="D14" s="63"/>
      <c r="E14" s="51"/>
      <c r="F14" s="51"/>
    </row>
    <row r="15" s="9" customFormat="1" customHeight="1" spans="1:6">
      <c r="A15" s="60"/>
      <c r="B15" s="64"/>
      <c r="C15" s="62"/>
      <c r="D15" s="63"/>
      <c r="E15" s="51"/>
      <c r="F15" s="51"/>
    </row>
    <row r="16" s="9" customFormat="1" customHeight="1" spans="1:6">
      <c r="A16" s="60"/>
      <c r="B16" s="65"/>
      <c r="C16" s="62"/>
      <c r="D16" s="63"/>
      <c r="E16" s="51"/>
      <c r="F16" s="51"/>
    </row>
    <row r="17" s="9" customFormat="1" customHeight="1" spans="1:6">
      <c r="A17" s="60"/>
      <c r="B17" s="65"/>
      <c r="C17" s="62"/>
      <c r="D17" s="63"/>
      <c r="E17" s="51"/>
      <c r="F17" s="51"/>
    </row>
    <row r="18" s="9" customFormat="1" customHeight="1" spans="1:6">
      <c r="A18" s="60"/>
      <c r="B18" s="65"/>
      <c r="C18" s="62"/>
      <c r="D18" s="63"/>
      <c r="E18" s="51"/>
      <c r="F18" s="51"/>
    </row>
    <row r="19" s="9" customFormat="1" customHeight="1" spans="1:6">
      <c r="A19" s="66"/>
      <c r="B19" s="65"/>
      <c r="C19" s="62"/>
      <c r="D19" s="63"/>
      <c r="E19" s="51"/>
      <c r="F19" s="51"/>
    </row>
    <row r="20" s="9" customFormat="1" customHeight="1" spans="1:6">
      <c r="A20" s="66"/>
      <c r="B20" s="65"/>
      <c r="C20" s="62"/>
      <c r="D20" s="63"/>
      <c r="E20" s="51"/>
      <c r="F20" s="51"/>
    </row>
    <row r="21" s="9" customFormat="1" customHeight="1" spans="1:6">
      <c r="A21" s="66"/>
      <c r="B21" s="65"/>
      <c r="C21" s="62"/>
      <c r="D21" s="63"/>
      <c r="E21" s="51"/>
      <c r="F21" s="51"/>
    </row>
    <row r="22" s="9" customFormat="1" customHeight="1" spans="1:6">
      <c r="A22" s="66"/>
      <c r="B22" s="65"/>
      <c r="C22" s="62"/>
      <c r="D22" s="63"/>
      <c r="E22" s="51"/>
      <c r="F22" s="51"/>
    </row>
    <row r="23" s="9" customFormat="1" customHeight="1" spans="1:6">
      <c r="A23" s="66"/>
      <c r="B23" s="65"/>
      <c r="C23" s="62"/>
      <c r="D23" s="63"/>
      <c r="E23" s="51"/>
      <c r="F23" s="51"/>
    </row>
    <row r="24" s="9" customFormat="1" customHeight="1" spans="1:6">
      <c r="A24" s="66"/>
      <c r="B24" s="65"/>
      <c r="C24" s="62"/>
      <c r="D24" s="63"/>
      <c r="E24" s="51"/>
      <c r="F24" s="51"/>
    </row>
    <row r="25" s="9" customFormat="1" customHeight="1" spans="1:6">
      <c r="A25" s="27" t="s">
        <v>335</v>
      </c>
      <c r="B25" s="29"/>
      <c r="C25" s="62">
        <f>SUM(C7:C24)</f>
        <v>0</v>
      </c>
      <c r="D25" s="62">
        <f>SUM(D7:D24)</f>
        <v>0</v>
      </c>
      <c r="E25" s="62">
        <f>SUM(E7:E24)</f>
        <v>0</v>
      </c>
      <c r="F25" s="51">
        <f>IF(C25=0,0,E25/ABS(C25))*100</f>
        <v>0</v>
      </c>
    </row>
    <row r="26" s="9" customFormat="1" customHeight="1" spans="1:6">
      <c r="A26" s="27" t="s">
        <v>418</v>
      </c>
      <c r="B26" s="29"/>
      <c r="C26" s="67">
        <f>'3-8-3其他应收款'!O25</f>
        <v>0</v>
      </c>
      <c r="D26" s="68">
        <f>'3-8-3其他应收款'!AB25</f>
        <v>0</v>
      </c>
      <c r="E26" s="51">
        <f>D26-C26</f>
        <v>0</v>
      </c>
      <c r="F26" s="51">
        <f>IF(C26=0,0,E26/ABS(C26))*100</f>
        <v>0</v>
      </c>
    </row>
    <row r="27" s="9" customFormat="1" customHeight="1" spans="1:6">
      <c r="A27" s="27" t="s">
        <v>335</v>
      </c>
      <c r="B27" s="29"/>
      <c r="C27" s="69">
        <f>C25-C26</f>
        <v>0</v>
      </c>
      <c r="D27" s="69">
        <f>D25-D26</f>
        <v>0</v>
      </c>
      <c r="E27" s="69">
        <f>E25-E26</f>
        <v>0</v>
      </c>
      <c r="F27" s="51">
        <f>IF(C27=0,0,E27/ABS(C27))*100</f>
        <v>0</v>
      </c>
    </row>
    <row r="28" s="10" customFormat="1" customHeight="1" spans="1:6">
      <c r="A28" s="32"/>
      <c r="D28" s="33"/>
      <c r="E28" s="33"/>
      <c r="F28" s="33"/>
    </row>
    <row r="29" s="36" customFormat="1" customHeight="1" spans="1:6">
      <c r="A29" s="35" t="str">
        <f>表头信息!D8&amp;表头信息!E8</f>
        <v>产权持有单位填表人：谭勃</v>
      </c>
      <c r="B29" s="35"/>
      <c r="C29" s="35"/>
      <c r="E29" s="70" t="str">
        <f>表头信息!D20&amp;表头信息!E23</f>
        <v>评估人员：柳青、殷涛</v>
      </c>
      <c r="F29" s="70"/>
    </row>
    <row r="30" s="36" customFormat="1" customHeight="1" spans="1:1">
      <c r="A30" s="38" t="str">
        <f>表头信息!D11&amp;表头信息!E11</f>
        <v>填表日期：2022年11月2日</v>
      </c>
    </row>
    <row r="31" customHeight="1" spans="4:6">
      <c r="D31" s="71"/>
      <c r="E31" s="71"/>
      <c r="F31" s="71"/>
    </row>
  </sheetData>
  <protectedRanges>
    <protectedRange sqref="C26:D26" name="区域1"/>
  </protectedRanges>
  <mergeCells count="15">
    <mergeCell ref="A1:F1"/>
    <mergeCell ref="A2:F2"/>
    <mergeCell ref="A4:B4"/>
    <mergeCell ref="A25:B25"/>
    <mergeCell ref="A26:B26"/>
    <mergeCell ref="A27:B27"/>
    <mergeCell ref="D28:F28"/>
    <mergeCell ref="A29:C29"/>
    <mergeCell ref="E29:F29"/>
    <mergeCell ref="A5:A6"/>
    <mergeCell ref="B5:B6"/>
    <mergeCell ref="C5:C6"/>
    <mergeCell ref="D5:D6"/>
    <mergeCell ref="E5:E6"/>
    <mergeCell ref="F5:F6"/>
  </mergeCells>
  <hyperlinks>
    <hyperlink ref="B7" location="'3-8-1应收利息'!A1" display="应收利息"/>
    <hyperlink ref="B8" location="'3-8-2应收股利'!A1" display="应收股利"/>
    <hyperlink ref="B9" location="'3-8-3其他应收款'!A1" display="其他应收款"/>
    <hyperlink ref="A1:F1" location="'3-流动资产汇总'!B14" display="其他应收款评估汇总表"/>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worksheet>
</file>

<file path=xl/worksheets/sheet1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G51"/>
  <sheetViews>
    <sheetView zoomScaleSheetLayoutView="60" workbookViewId="0">
      <selection activeCell="B18" sqref="B18"/>
    </sheetView>
  </sheetViews>
  <sheetFormatPr defaultColWidth="8.58333333333333" defaultRowHeight="15.75" outlineLevelCol="6"/>
  <cols>
    <col min="2" max="2" width="11.5833333333333" customWidth="1"/>
    <col min="3" max="3" width="14.75" customWidth="1"/>
    <col min="4" max="4" width="21.0833333333333" customWidth="1"/>
    <col min="5" max="5" width="16.25" customWidth="1"/>
    <col min="6" max="6" width="24.0833333333333" customWidth="1"/>
    <col min="7" max="7" width="14.8333333333333" customWidth="1"/>
    <col min="8" max="8" width="18.3333333333333"/>
    <col min="9" max="9" width="13.8333333333333"/>
  </cols>
  <sheetData>
    <row r="2" ht="13.5" customHeight="1" spans="2:7">
      <c r="B2" s="1" t="s">
        <v>1075</v>
      </c>
      <c r="C2" s="2"/>
      <c r="D2" s="2"/>
      <c r="E2" s="2"/>
      <c r="F2" s="2"/>
      <c r="G2" s="2"/>
    </row>
    <row r="3" ht="13.5" customHeight="1" spans="2:7">
      <c r="B3" s="3" t="s">
        <v>1076</v>
      </c>
      <c r="C3" s="3" t="s">
        <v>1077</v>
      </c>
      <c r="D3" s="3" t="s">
        <v>1078</v>
      </c>
      <c r="E3" s="3" t="s">
        <v>1079</v>
      </c>
      <c r="F3" s="3" t="s">
        <v>1080</v>
      </c>
      <c r="G3" s="3" t="s">
        <v>1081</v>
      </c>
    </row>
    <row r="4" ht="13.5" customHeight="1" spans="2:7">
      <c r="B4" s="4" t="s">
        <v>995</v>
      </c>
      <c r="C4" s="5">
        <f>SUMIF('3-5应收账款'!$E$7:$E$24,账龄分析表!B4,'3-5应收账款'!$I$7:$I$24)</f>
        <v>0</v>
      </c>
      <c r="D4" s="6"/>
      <c r="E4" s="5">
        <f t="shared" ref="E4:E9" si="0">ROUND(C4*D4,2)</f>
        <v>0</v>
      </c>
      <c r="F4" s="6"/>
      <c r="G4" s="5">
        <f t="shared" ref="G4:G9" si="1">ROUND(C4*F4,2)</f>
        <v>0</v>
      </c>
    </row>
    <row r="5" ht="13.5" customHeight="1" spans="2:7">
      <c r="B5" s="4" t="s">
        <v>996</v>
      </c>
      <c r="C5" s="5">
        <f>SUMIF('3-5应收账款'!$E$7:$E$24,账龄分析表!B5,'3-5应收账款'!$I$7:$I$24)</f>
        <v>0</v>
      </c>
      <c r="D5" s="6"/>
      <c r="E5" s="5">
        <f t="shared" si="0"/>
        <v>0</v>
      </c>
      <c r="F5" s="6"/>
      <c r="G5" s="5">
        <f t="shared" si="1"/>
        <v>0</v>
      </c>
    </row>
    <row r="6" ht="13.5" customHeight="1" spans="2:7">
      <c r="B6" s="4" t="s">
        <v>997</v>
      </c>
      <c r="C6" s="5">
        <f>SUMIF('3-5应收账款'!$E$7:$E$24,账龄分析表!B6,'3-5应收账款'!$I$7:$I$24)</f>
        <v>0</v>
      </c>
      <c r="D6" s="6"/>
      <c r="E6" s="5">
        <f t="shared" si="0"/>
        <v>0</v>
      </c>
      <c r="F6" s="6"/>
      <c r="G6" s="5">
        <f t="shared" si="1"/>
        <v>0</v>
      </c>
    </row>
    <row r="7" ht="13.5" customHeight="1" spans="2:7">
      <c r="B7" s="4" t="s">
        <v>998</v>
      </c>
      <c r="C7" s="5">
        <f>SUMIF('3-5应收账款'!$E$7:$E$24,账龄分析表!B7,'3-5应收账款'!$I$7:$I$24)</f>
        <v>0</v>
      </c>
      <c r="D7" s="6"/>
      <c r="E7" s="5">
        <f t="shared" si="0"/>
        <v>0</v>
      </c>
      <c r="F7" s="6"/>
      <c r="G7" s="5">
        <f t="shared" si="1"/>
        <v>0</v>
      </c>
    </row>
    <row r="8" ht="13.5" customHeight="1" spans="2:7">
      <c r="B8" s="4" t="s">
        <v>999</v>
      </c>
      <c r="C8" s="5">
        <f>SUMIF('3-5应收账款'!$E$7:$E$24,账龄分析表!B8,'3-5应收账款'!$I$7:$I$24)</f>
        <v>0</v>
      </c>
      <c r="D8" s="6"/>
      <c r="E8" s="5">
        <f t="shared" si="0"/>
        <v>0</v>
      </c>
      <c r="F8" s="6"/>
      <c r="G8" s="5">
        <f t="shared" si="1"/>
        <v>0</v>
      </c>
    </row>
    <row r="9" ht="13.5" customHeight="1" spans="2:7">
      <c r="B9" s="4" t="s">
        <v>1000</v>
      </c>
      <c r="C9" s="5">
        <f>SUMIF('3-5应收账款'!$E$7:$E$24,账龄分析表!B9,'3-5应收账款'!$I$7:$I$24)</f>
        <v>0</v>
      </c>
      <c r="D9" s="6"/>
      <c r="E9" s="5">
        <f t="shared" si="0"/>
        <v>0</v>
      </c>
      <c r="F9" s="6"/>
      <c r="G9" s="5">
        <f t="shared" si="1"/>
        <v>0</v>
      </c>
    </row>
    <row r="10" ht="13.5" customHeight="1" spans="2:7">
      <c r="B10" s="4" t="s">
        <v>1082</v>
      </c>
      <c r="C10" s="5">
        <f>SUM(C4:C9)</f>
        <v>0</v>
      </c>
      <c r="D10" s="4"/>
      <c r="E10" s="5">
        <f>SUM(E4:E9)</f>
        <v>0</v>
      </c>
      <c r="F10" s="4"/>
      <c r="G10" s="5">
        <f>SUM(G4:G9)</f>
        <v>0</v>
      </c>
    </row>
    <row r="11" ht="13.5" customHeight="1" spans="2:7">
      <c r="B11" s="2"/>
      <c r="C11" s="2"/>
      <c r="D11" s="2"/>
      <c r="E11" s="2"/>
      <c r="F11" s="2"/>
      <c r="G11" s="2"/>
    </row>
    <row r="12" ht="13.5" customHeight="1" spans="2:7">
      <c r="B12" s="3" t="s">
        <v>1076</v>
      </c>
      <c r="C12" s="3" t="s">
        <v>1077</v>
      </c>
      <c r="D12" s="3" t="s">
        <v>1078</v>
      </c>
      <c r="E12" s="3" t="s">
        <v>1079</v>
      </c>
      <c r="F12" s="3" t="s">
        <v>1080</v>
      </c>
      <c r="G12" s="3" t="s">
        <v>1081</v>
      </c>
    </row>
    <row r="13" ht="13.5" customHeight="1" spans="2:7">
      <c r="B13" s="4" t="s">
        <v>995</v>
      </c>
      <c r="C13" s="5">
        <f>SUMIF('3-5应收账款'!$E$7:$E$24,账龄分析表!B13,'3-5应收账款'!$I$7:$I$24)</f>
        <v>0</v>
      </c>
      <c r="D13" s="6"/>
      <c r="E13" s="5">
        <f>ROUND(C13*D13,2)</f>
        <v>0</v>
      </c>
      <c r="F13" s="6"/>
      <c r="G13" s="5">
        <f>ROUND(C13*F13,2)</f>
        <v>0</v>
      </c>
    </row>
    <row r="14" ht="13.5" customHeight="1" spans="2:7">
      <c r="B14" s="4" t="s">
        <v>996</v>
      </c>
      <c r="C14" s="5">
        <f>SUMIF('3-5应收账款'!$E$7:$E$24,账龄分析表!B14,'3-5应收账款'!$I$7:$I$24)</f>
        <v>0</v>
      </c>
      <c r="D14" s="6"/>
      <c r="E14" s="5">
        <f>ROUND(C14*D14,2)</f>
        <v>0</v>
      </c>
      <c r="F14" s="6"/>
      <c r="G14" s="5">
        <f>ROUND(C14*F14,2)</f>
        <v>0</v>
      </c>
    </row>
    <row r="15" ht="13.5" customHeight="1" spans="2:7">
      <c r="B15" s="4" t="s">
        <v>997</v>
      </c>
      <c r="C15" s="5">
        <f>SUMIF('3-5应收账款'!$E$7:$E$24,账龄分析表!B15,'3-5应收账款'!$I$7:$I$24)</f>
        <v>0</v>
      </c>
      <c r="D15" s="6"/>
      <c r="E15" s="5">
        <f>ROUND(C15*D15,2)</f>
        <v>0</v>
      </c>
      <c r="F15" s="6"/>
      <c r="G15" s="5">
        <f>ROUND(C15*F15,2)</f>
        <v>0</v>
      </c>
    </row>
    <row r="16" ht="13.5" customHeight="1" spans="2:7">
      <c r="B16" s="4" t="s">
        <v>1083</v>
      </c>
      <c r="C16" s="5">
        <f>SUMIF('3-5应收账款'!$E$7:$E$24,账龄分析表!B16,'3-5应收账款'!$I$7:$I$24)</f>
        <v>0</v>
      </c>
      <c r="D16" s="6"/>
      <c r="E16" s="5">
        <f>ROUND(C16*D16,2)</f>
        <v>0</v>
      </c>
      <c r="F16" s="6"/>
      <c r="G16" s="5">
        <f>ROUND(C16*F16,2)</f>
        <v>0</v>
      </c>
    </row>
    <row r="17" ht="13.5" customHeight="1" spans="2:7">
      <c r="B17" s="4" t="s">
        <v>1082</v>
      </c>
      <c r="C17" s="5">
        <f>SUM(C13:C16)</f>
        <v>0</v>
      </c>
      <c r="D17" s="4"/>
      <c r="E17" s="5">
        <f>SUM(E13:E16)</f>
        <v>0</v>
      </c>
      <c r="F17" s="4"/>
      <c r="G17" s="5">
        <f>SUM(G13:G16)</f>
        <v>0</v>
      </c>
    </row>
    <row r="18" ht="13.5" customHeight="1" spans="2:7">
      <c r="B18" s="2"/>
      <c r="C18" s="2"/>
      <c r="D18" s="2"/>
      <c r="E18" s="2"/>
      <c r="F18" s="2"/>
      <c r="G18" s="2"/>
    </row>
    <row r="19" ht="13.5" customHeight="1" spans="2:7">
      <c r="B19" s="1" t="s">
        <v>1084</v>
      </c>
      <c r="C19" s="2"/>
      <c r="D19" s="2"/>
      <c r="E19" s="2"/>
      <c r="F19" s="2"/>
      <c r="G19" s="2"/>
    </row>
    <row r="20" ht="13.5" customHeight="1" spans="2:7">
      <c r="B20" s="3" t="s">
        <v>1076</v>
      </c>
      <c r="C20" s="3" t="s">
        <v>1077</v>
      </c>
      <c r="D20" s="3" t="s">
        <v>1078</v>
      </c>
      <c r="E20" s="3" t="s">
        <v>1079</v>
      </c>
      <c r="F20" s="3" t="s">
        <v>1080</v>
      </c>
      <c r="G20" s="3" t="s">
        <v>1081</v>
      </c>
    </row>
    <row r="21" ht="13.5" customHeight="1" spans="2:7">
      <c r="B21" s="4" t="s">
        <v>995</v>
      </c>
      <c r="C21" s="5" t="e">
        <f>SUMIF('3-8-3其他应收款'!#REF!,账龄分析表!B21,'3-8-3其他应收款'!$O$7:$O$23)</f>
        <v>#REF!</v>
      </c>
      <c r="D21" s="6"/>
      <c r="E21" s="5" t="e">
        <f t="shared" ref="E21:E26" si="2">ROUND(C21*D21,2)</f>
        <v>#REF!</v>
      </c>
      <c r="F21" s="6"/>
      <c r="G21" s="5" t="e">
        <f t="shared" ref="G21:G26" si="3">ROUND(C21*F21,2)</f>
        <v>#REF!</v>
      </c>
    </row>
    <row r="22" ht="13.5" customHeight="1" spans="2:7">
      <c r="B22" s="4" t="s">
        <v>996</v>
      </c>
      <c r="C22" s="5" t="e">
        <f>SUMIF('3-8-3其他应收款'!#REF!,账龄分析表!B22,'3-8-3其他应收款'!$O$7:$O$23)</f>
        <v>#REF!</v>
      </c>
      <c r="D22" s="6"/>
      <c r="E22" s="5" t="e">
        <f t="shared" si="2"/>
        <v>#REF!</v>
      </c>
      <c r="F22" s="6"/>
      <c r="G22" s="5" t="e">
        <f t="shared" si="3"/>
        <v>#REF!</v>
      </c>
    </row>
    <row r="23" ht="13.5" customHeight="1" spans="2:7">
      <c r="B23" s="4" t="s">
        <v>997</v>
      </c>
      <c r="C23" s="5" t="e">
        <f>SUMIF('3-8-3其他应收款'!#REF!,账龄分析表!B23,'3-8-3其他应收款'!$O$7:$O$23)</f>
        <v>#REF!</v>
      </c>
      <c r="D23" s="6"/>
      <c r="E23" s="5" t="e">
        <f t="shared" si="2"/>
        <v>#REF!</v>
      </c>
      <c r="F23" s="6"/>
      <c r="G23" s="5" t="e">
        <f t="shared" si="3"/>
        <v>#REF!</v>
      </c>
    </row>
    <row r="24" ht="13.5" customHeight="1" spans="2:7">
      <c r="B24" s="4" t="s">
        <v>998</v>
      </c>
      <c r="C24" s="5" t="e">
        <f>SUMIF('3-8-3其他应收款'!#REF!,账龄分析表!B24,'3-8-3其他应收款'!$O$7:$O$23)</f>
        <v>#REF!</v>
      </c>
      <c r="D24" s="6"/>
      <c r="E24" s="5" t="e">
        <f t="shared" si="2"/>
        <v>#REF!</v>
      </c>
      <c r="F24" s="6"/>
      <c r="G24" s="5" t="e">
        <f t="shared" si="3"/>
        <v>#REF!</v>
      </c>
    </row>
    <row r="25" ht="13.5" customHeight="1" spans="2:7">
      <c r="B25" s="4" t="s">
        <v>999</v>
      </c>
      <c r="C25" s="5" t="e">
        <f>SUMIF('3-8-3其他应收款'!#REF!,账龄分析表!B25,'3-8-3其他应收款'!$O$7:$O$23)</f>
        <v>#REF!</v>
      </c>
      <c r="D25" s="6"/>
      <c r="E25" s="5" t="e">
        <f t="shared" si="2"/>
        <v>#REF!</v>
      </c>
      <c r="F25" s="6"/>
      <c r="G25" s="5" t="e">
        <f t="shared" si="3"/>
        <v>#REF!</v>
      </c>
    </row>
    <row r="26" ht="13.5" customHeight="1" spans="2:7">
      <c r="B26" s="4" t="s">
        <v>1000</v>
      </c>
      <c r="C26" s="5" t="e">
        <f>SUMIF('3-8-3其他应收款'!#REF!,账龄分析表!B26,'3-8-3其他应收款'!$O$7:$O$23)</f>
        <v>#REF!</v>
      </c>
      <c r="D26" s="6"/>
      <c r="E26" s="5" t="e">
        <f t="shared" si="2"/>
        <v>#REF!</v>
      </c>
      <c r="F26" s="6"/>
      <c r="G26" s="5" t="e">
        <f t="shared" si="3"/>
        <v>#REF!</v>
      </c>
    </row>
    <row r="27" ht="13.5" customHeight="1" spans="2:7">
      <c r="B27" s="4" t="s">
        <v>1082</v>
      </c>
      <c r="C27" s="5" t="e">
        <f>SUM(C21:C26)</f>
        <v>#REF!</v>
      </c>
      <c r="D27" s="4"/>
      <c r="E27" s="5" t="e">
        <f>SUM(E21:E26)</f>
        <v>#REF!</v>
      </c>
      <c r="F27" s="4"/>
      <c r="G27" s="5" t="e">
        <f>SUM(G21:G26)</f>
        <v>#REF!</v>
      </c>
    </row>
    <row r="28" ht="13.5" customHeight="1" spans="2:7">
      <c r="B28" s="2"/>
      <c r="C28" s="2"/>
      <c r="D28" s="2"/>
      <c r="E28" s="2"/>
      <c r="F28" s="2"/>
      <c r="G28" s="2"/>
    </row>
    <row r="29" ht="13.5" customHeight="1" spans="2:7">
      <c r="B29" s="3" t="s">
        <v>1076</v>
      </c>
      <c r="C29" s="3" t="s">
        <v>1077</v>
      </c>
      <c r="D29" s="3" t="s">
        <v>1078</v>
      </c>
      <c r="E29" s="3" t="s">
        <v>1079</v>
      </c>
      <c r="F29" s="3" t="s">
        <v>1080</v>
      </c>
      <c r="G29" s="3" t="s">
        <v>1081</v>
      </c>
    </row>
    <row r="30" ht="13.5" customHeight="1" spans="2:7">
      <c r="B30" s="4" t="s">
        <v>995</v>
      </c>
      <c r="C30" s="5" t="e">
        <f>SUMIF('3-8-3其他应收款'!#REF!,账龄分析表!B30,'3-8-3其他应收款'!$O$7:$O$23)</f>
        <v>#REF!</v>
      </c>
      <c r="D30" s="6"/>
      <c r="E30" s="5" t="e">
        <f>ROUND(C30*D30,2)</f>
        <v>#REF!</v>
      </c>
      <c r="F30" s="6"/>
      <c r="G30" s="5" t="e">
        <f>ROUND(C30*F30,2)</f>
        <v>#REF!</v>
      </c>
    </row>
    <row r="31" ht="13.5" customHeight="1" spans="2:7">
      <c r="B31" s="4" t="s">
        <v>996</v>
      </c>
      <c r="C31" s="5" t="e">
        <f>SUMIF('3-8-3其他应收款'!#REF!,账龄分析表!B31,'3-8-3其他应收款'!$O$7:$O$23)</f>
        <v>#REF!</v>
      </c>
      <c r="D31" s="6"/>
      <c r="E31" s="5" t="e">
        <f>ROUND(C31*D31,2)</f>
        <v>#REF!</v>
      </c>
      <c r="F31" s="6"/>
      <c r="G31" s="5" t="e">
        <f>ROUND(C31*F31,2)</f>
        <v>#REF!</v>
      </c>
    </row>
    <row r="32" ht="13.5" customHeight="1" spans="2:7">
      <c r="B32" s="4" t="s">
        <v>997</v>
      </c>
      <c r="C32" s="5" t="e">
        <f>SUMIF('3-8-3其他应收款'!#REF!,账龄分析表!B32,'3-8-3其他应收款'!$O$7:$O$23)</f>
        <v>#REF!</v>
      </c>
      <c r="D32" s="6"/>
      <c r="E32" s="5" t="e">
        <f>ROUND(C32*D32,2)</f>
        <v>#REF!</v>
      </c>
      <c r="F32" s="6"/>
      <c r="G32" s="5" t="e">
        <f>ROUND(C32*F32,2)</f>
        <v>#REF!</v>
      </c>
    </row>
    <row r="33" ht="13.5" customHeight="1" spans="2:7">
      <c r="B33" s="4" t="s">
        <v>1083</v>
      </c>
      <c r="C33" s="5" t="e">
        <f>SUMIF('3-8-3其他应收款'!#REF!,账龄分析表!B33,'3-8-3其他应收款'!$O$7:$O$23)</f>
        <v>#REF!</v>
      </c>
      <c r="D33" s="6"/>
      <c r="E33" s="5" t="e">
        <f>ROUND(C33*D33,2)</f>
        <v>#REF!</v>
      </c>
      <c r="F33" s="6"/>
      <c r="G33" s="5" t="e">
        <f>ROUND(C33*F33,2)</f>
        <v>#REF!</v>
      </c>
    </row>
    <row r="34" ht="13.5" customHeight="1" spans="2:7">
      <c r="B34" s="4" t="s">
        <v>1082</v>
      </c>
      <c r="C34" s="5" t="e">
        <f>SUM(C30:C33)</f>
        <v>#REF!</v>
      </c>
      <c r="D34" s="4"/>
      <c r="E34" s="5" t="e">
        <f>SUM(E30:E33)</f>
        <v>#REF!</v>
      </c>
      <c r="F34" s="4"/>
      <c r="G34" s="5" t="e">
        <f>SUM(G30:G33)</f>
        <v>#REF!</v>
      </c>
    </row>
    <row r="35" ht="13.5" customHeight="1" spans="2:7">
      <c r="B35" s="2"/>
      <c r="C35" s="2"/>
      <c r="D35" s="2"/>
      <c r="E35" s="2"/>
      <c r="F35" s="2"/>
      <c r="G35" s="2"/>
    </row>
    <row r="36" ht="13.5" customHeight="1" spans="2:7">
      <c r="B36" s="1" t="s">
        <v>1085</v>
      </c>
      <c r="C36" s="2"/>
      <c r="D36" s="2"/>
      <c r="E36" s="2"/>
      <c r="F36" s="2"/>
      <c r="G36" s="2"/>
    </row>
    <row r="37" ht="13.5" customHeight="1" spans="2:7">
      <c r="B37" s="3" t="s">
        <v>1076</v>
      </c>
      <c r="C37" s="3" t="s">
        <v>1077</v>
      </c>
      <c r="D37" s="3" t="s">
        <v>1078</v>
      </c>
      <c r="E37" s="3" t="s">
        <v>1079</v>
      </c>
      <c r="F37" s="3" t="s">
        <v>1080</v>
      </c>
      <c r="G37" s="3" t="s">
        <v>1081</v>
      </c>
    </row>
    <row r="38" ht="13.5" customHeight="1" spans="2:7">
      <c r="B38" s="4" t="s">
        <v>995</v>
      </c>
      <c r="C38" s="5">
        <f>SUMIF('3-7预付账款'!$F$7:$F$24,账龄分析表!B38,'3-7预付账款'!$O$7:$O$24)</f>
        <v>0</v>
      </c>
      <c r="D38" s="6"/>
      <c r="E38" s="5">
        <f t="shared" ref="E38:E43" si="4">ROUND(C38*D38,2)</f>
        <v>0</v>
      </c>
      <c r="F38" s="6"/>
      <c r="G38" s="5">
        <f t="shared" ref="G38:G43" si="5">ROUND(C38*F38,2)</f>
        <v>0</v>
      </c>
    </row>
    <row r="39" ht="13.5" customHeight="1" spans="2:7">
      <c r="B39" s="4" t="s">
        <v>996</v>
      </c>
      <c r="C39" s="5">
        <f>SUMIF('3-7预付账款'!$F$7:$F$24,账龄分析表!B39,'3-7预付账款'!$O$7:$O$24)</f>
        <v>0</v>
      </c>
      <c r="D39" s="6"/>
      <c r="E39" s="5">
        <f t="shared" si="4"/>
        <v>0</v>
      </c>
      <c r="F39" s="6"/>
      <c r="G39" s="5">
        <f t="shared" si="5"/>
        <v>0</v>
      </c>
    </row>
    <row r="40" ht="13.5" customHeight="1" spans="2:7">
      <c r="B40" s="4" t="s">
        <v>997</v>
      </c>
      <c r="C40" s="5">
        <f>SUMIF('3-7预付账款'!$F$7:$F$24,账龄分析表!B40,'3-7预付账款'!$O$7:$O$24)</f>
        <v>0</v>
      </c>
      <c r="D40" s="6"/>
      <c r="E40" s="5">
        <f t="shared" si="4"/>
        <v>0</v>
      </c>
      <c r="F40" s="6"/>
      <c r="G40" s="5">
        <f t="shared" si="5"/>
        <v>0</v>
      </c>
    </row>
    <row r="41" ht="13.5" customHeight="1" spans="2:7">
      <c r="B41" s="4" t="s">
        <v>998</v>
      </c>
      <c r="C41" s="5">
        <f>SUMIF('3-7预付账款'!$F$7:$F$24,账龄分析表!B41,'3-7预付账款'!$O$7:$O$24)</f>
        <v>0</v>
      </c>
      <c r="D41" s="6"/>
      <c r="E41" s="5">
        <f t="shared" si="4"/>
        <v>0</v>
      </c>
      <c r="F41" s="6"/>
      <c r="G41" s="5">
        <f t="shared" si="5"/>
        <v>0</v>
      </c>
    </row>
    <row r="42" ht="13.5" customHeight="1" spans="2:7">
      <c r="B42" s="4" t="s">
        <v>999</v>
      </c>
      <c r="C42" s="5">
        <f>SUMIF('3-7预付账款'!$F$7:$F$24,账龄分析表!B42,'3-7预付账款'!$O$7:$O$24)</f>
        <v>0</v>
      </c>
      <c r="D42" s="6"/>
      <c r="E42" s="5">
        <f t="shared" si="4"/>
        <v>0</v>
      </c>
      <c r="F42" s="6"/>
      <c r="G42" s="5">
        <f t="shared" si="5"/>
        <v>0</v>
      </c>
    </row>
    <row r="43" ht="13.5" customHeight="1" spans="2:7">
      <c r="B43" s="4" t="s">
        <v>1000</v>
      </c>
      <c r="C43" s="5">
        <f>SUMIF('3-7预付账款'!$F$7:$F$24,账龄分析表!B43,'3-7预付账款'!$O$7:$O$24)</f>
        <v>0</v>
      </c>
      <c r="D43" s="6"/>
      <c r="E43" s="5">
        <f t="shared" si="4"/>
        <v>0</v>
      </c>
      <c r="F43" s="6"/>
      <c r="G43" s="5">
        <f t="shared" si="5"/>
        <v>0</v>
      </c>
    </row>
    <row r="44" ht="13.5" customHeight="1" spans="2:7">
      <c r="B44" s="4" t="s">
        <v>1082</v>
      </c>
      <c r="C44" s="5">
        <f>SUM(C38:C43)</f>
        <v>0</v>
      </c>
      <c r="D44" s="4"/>
      <c r="E44" s="5">
        <f>SUM(E38:E43)</f>
        <v>0</v>
      </c>
      <c r="F44" s="4"/>
      <c r="G44" s="5">
        <f>SUM(G38:G43)</f>
        <v>0</v>
      </c>
    </row>
    <row r="45" ht="13.5" customHeight="1" spans="2:7">
      <c r="B45" s="2"/>
      <c r="C45" s="2"/>
      <c r="D45" s="2"/>
      <c r="E45" s="2"/>
      <c r="F45" s="2"/>
      <c r="G45" s="2"/>
    </row>
    <row r="46" ht="13.5" customHeight="1" spans="2:7">
      <c r="B46" s="3" t="s">
        <v>1076</v>
      </c>
      <c r="C46" s="3" t="s">
        <v>1077</v>
      </c>
      <c r="D46" s="3" t="s">
        <v>1078</v>
      </c>
      <c r="E46" s="3" t="s">
        <v>1079</v>
      </c>
      <c r="F46" s="3" t="s">
        <v>1080</v>
      </c>
      <c r="G46" s="3" t="s">
        <v>1081</v>
      </c>
    </row>
    <row r="47" ht="13.5" customHeight="1" spans="2:7">
      <c r="B47" s="4" t="s">
        <v>995</v>
      </c>
      <c r="C47" s="5">
        <f>SUMIF('3-7预付账款'!$F$7:$F$24,账龄分析表!B47,'3-7预付账款'!$O$7:$O$24)</f>
        <v>0</v>
      </c>
      <c r="D47" s="6"/>
      <c r="E47" s="5">
        <f>ROUND(C47*D47,2)</f>
        <v>0</v>
      </c>
      <c r="F47" s="6"/>
      <c r="G47" s="5">
        <f>ROUND(C47*F47,2)</f>
        <v>0</v>
      </c>
    </row>
    <row r="48" ht="13.5" customHeight="1" spans="2:7">
      <c r="B48" s="4" t="s">
        <v>996</v>
      </c>
      <c r="C48" s="5">
        <f>SUMIF('3-7预付账款'!$F$7:$F$24,账龄分析表!B48,'3-7预付账款'!$O$7:$O$24)</f>
        <v>0</v>
      </c>
      <c r="D48" s="6"/>
      <c r="E48" s="5">
        <f>ROUND(C48*D48,2)</f>
        <v>0</v>
      </c>
      <c r="F48" s="6"/>
      <c r="G48" s="5">
        <f>ROUND(C48*F48,2)</f>
        <v>0</v>
      </c>
    </row>
    <row r="49" ht="13.5" customHeight="1" spans="2:7">
      <c r="B49" s="4" t="s">
        <v>997</v>
      </c>
      <c r="C49" s="5">
        <f>SUMIF('3-7预付账款'!$F$7:$F$24,账龄分析表!B49,'3-7预付账款'!$O$7:$O$24)</f>
        <v>0</v>
      </c>
      <c r="D49" s="6"/>
      <c r="E49" s="5">
        <f>ROUND(C49*D49,2)</f>
        <v>0</v>
      </c>
      <c r="F49" s="6"/>
      <c r="G49" s="5">
        <f>ROUND(C49*F49,2)</f>
        <v>0</v>
      </c>
    </row>
    <row r="50" ht="13.5" customHeight="1" spans="2:7">
      <c r="B50" s="4" t="s">
        <v>1083</v>
      </c>
      <c r="C50" s="5">
        <f>SUMIF('3-7预付账款'!$F$7:$F$24,账龄分析表!B50,'3-7预付账款'!$O$7:$O$24)</f>
        <v>0</v>
      </c>
      <c r="D50" s="6"/>
      <c r="E50" s="5">
        <f>ROUND(C50*D50,2)</f>
        <v>0</v>
      </c>
      <c r="F50" s="6"/>
      <c r="G50" s="5">
        <f>ROUND(C50*F50,2)</f>
        <v>0</v>
      </c>
    </row>
    <row r="51" ht="13.5" customHeight="1" spans="2:7">
      <c r="B51" s="4" t="s">
        <v>1082</v>
      </c>
      <c r="C51" s="5">
        <f>SUM(C47:C50)</f>
        <v>0</v>
      </c>
      <c r="D51" s="4"/>
      <c r="E51" s="5">
        <f>SUM(E47:E50)</f>
        <v>0</v>
      </c>
      <c r="F51" s="4"/>
      <c r="G51" s="5">
        <f>SUM(G47:G50)</f>
        <v>0</v>
      </c>
    </row>
  </sheetData>
  <pageMargins left="0.7" right="0.7" top="0.75" bottom="0.75" header="0.3" footer="0.3"/>
  <pageSetup paperSize="9" orientation="portrait" horizontalDpi="600" vertic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60"/>
  <sheetViews>
    <sheetView view="pageBreakPreview" zoomScale="90" zoomScaleNormal="100" workbookViewId="0">
      <pane xSplit="1" ySplit="4" topLeftCell="B15" activePane="bottomRight" state="frozen"/>
      <selection/>
      <selection pane="topRight"/>
      <selection pane="bottomLeft"/>
      <selection pane="bottomRight" activeCell="M29" sqref="M29"/>
    </sheetView>
  </sheetViews>
  <sheetFormatPr defaultColWidth="8.66666666666667" defaultRowHeight="13.5" customHeight="1"/>
  <cols>
    <col min="1" max="1" width="26" style="303" customWidth="1"/>
    <col min="2" max="2" width="7.83333333333333" style="413" customWidth="1"/>
    <col min="3" max="3" width="10.5" style="413" hidden="1" customWidth="1"/>
    <col min="4" max="4" width="22.25" style="303" customWidth="1"/>
    <col min="5" max="5" width="17.0833333333333" style="319" customWidth="1"/>
    <col min="6" max="8" width="14.8333333333333" style="303" customWidth="1"/>
    <col min="9" max="9" width="9" style="303"/>
    <col min="10" max="10" width="3.08333333333333" style="303" hidden="1" customWidth="1"/>
    <col min="11" max="11" width="13.0833333333333" style="303" hidden="1" customWidth="1"/>
    <col min="12" max="32" width="9" style="303"/>
    <col min="33" max="16384" width="8.66666666666667" style="303"/>
  </cols>
  <sheetData>
    <row r="1" ht="0.75" customHeight="1"/>
    <row r="2" ht="26.25" customHeight="1" spans="1:11">
      <c r="A2" s="414" t="s">
        <v>86</v>
      </c>
      <c r="B2" s="415" t="s">
        <v>87</v>
      </c>
      <c r="C2" s="416"/>
      <c r="D2" s="417" t="s">
        <v>88</v>
      </c>
      <c r="E2" s="418" t="s">
        <v>89</v>
      </c>
      <c r="F2" s="419"/>
      <c r="G2" s="419"/>
      <c r="H2" s="419"/>
      <c r="J2" s="458"/>
      <c r="K2" s="457" t="s">
        <v>90</v>
      </c>
    </row>
    <row r="3" customHeight="1" spans="1:11">
      <c r="A3" s="420" t="s">
        <v>91</v>
      </c>
      <c r="B3" s="421" t="s">
        <v>92</v>
      </c>
      <c r="C3" s="422"/>
      <c r="D3" s="417"/>
      <c r="E3" s="419"/>
      <c r="F3" s="419"/>
      <c r="G3" s="419"/>
      <c r="H3" s="419"/>
      <c r="J3" s="458" t="s">
        <v>93</v>
      </c>
      <c r="K3" s="457" t="s">
        <v>88</v>
      </c>
    </row>
    <row r="4" customHeight="1" spans="1:8">
      <c r="A4" s="420" t="s">
        <v>94</v>
      </c>
      <c r="B4" s="421" t="s">
        <v>92</v>
      </c>
      <c r="C4" s="422"/>
      <c r="D4" s="417"/>
      <c r="E4" s="419"/>
      <c r="F4" s="419"/>
      <c r="G4" s="419"/>
      <c r="H4" s="419"/>
    </row>
    <row r="5" customHeight="1" spans="1:8">
      <c r="A5" s="423" t="s">
        <v>95</v>
      </c>
      <c r="B5" s="421" t="s">
        <v>92</v>
      </c>
      <c r="C5" s="422"/>
      <c r="D5" s="424" t="s">
        <v>96</v>
      </c>
      <c r="E5" s="425" t="s">
        <v>97</v>
      </c>
      <c r="F5" s="425"/>
      <c r="G5" s="425"/>
      <c r="H5" s="425"/>
    </row>
    <row r="6" customHeight="1" spans="1:11">
      <c r="A6" s="426" t="s">
        <v>98</v>
      </c>
      <c r="B6" s="421"/>
      <c r="C6" s="422"/>
      <c r="D6" s="424"/>
      <c r="E6" s="425"/>
      <c r="F6" s="425"/>
      <c r="G6" s="425"/>
      <c r="H6" s="425"/>
      <c r="K6" s="457" t="s">
        <v>99</v>
      </c>
    </row>
    <row r="7" customHeight="1" spans="1:11">
      <c r="A7" s="427" t="s">
        <v>100</v>
      </c>
      <c r="B7" s="421"/>
      <c r="C7" s="422"/>
      <c r="D7" s="424"/>
      <c r="E7" s="425"/>
      <c r="F7" s="425"/>
      <c r="G7" s="425"/>
      <c r="H7" s="425"/>
      <c r="K7" s="457" t="s">
        <v>101</v>
      </c>
    </row>
    <row r="8" customHeight="1" spans="1:8">
      <c r="A8" s="426" t="s">
        <v>102</v>
      </c>
      <c r="B8" s="421"/>
      <c r="C8" s="422"/>
      <c r="D8" s="417" t="s">
        <v>101</v>
      </c>
      <c r="E8" s="418" t="s">
        <v>103</v>
      </c>
      <c r="F8" s="419"/>
      <c r="G8" s="419"/>
      <c r="H8" s="419"/>
    </row>
    <row r="9" customHeight="1" spans="1:8">
      <c r="A9" s="427" t="s">
        <v>104</v>
      </c>
      <c r="B9" s="421"/>
      <c r="C9" s="422"/>
      <c r="D9" s="417"/>
      <c r="E9" s="419"/>
      <c r="F9" s="419"/>
      <c r="G9" s="419"/>
      <c r="H9" s="419"/>
    </row>
    <row r="10" customHeight="1" spans="1:8">
      <c r="A10" s="427" t="s">
        <v>105</v>
      </c>
      <c r="B10" s="421"/>
      <c r="C10" s="422"/>
      <c r="D10" s="417"/>
      <c r="E10" s="419"/>
      <c r="F10" s="419"/>
      <c r="G10" s="419"/>
      <c r="H10" s="419"/>
    </row>
    <row r="11" customHeight="1" spans="1:8">
      <c r="A11" s="426" t="s">
        <v>106</v>
      </c>
      <c r="B11" s="421"/>
      <c r="C11" s="422"/>
      <c r="D11" s="424" t="s">
        <v>107</v>
      </c>
      <c r="E11" s="425" t="s">
        <v>108</v>
      </c>
      <c r="F11" s="425"/>
      <c r="G11" s="425"/>
      <c r="H11" s="425"/>
    </row>
    <row r="12" customHeight="1" spans="1:8">
      <c r="A12" s="426" t="s">
        <v>109</v>
      </c>
      <c r="B12" s="421"/>
      <c r="C12" s="422"/>
      <c r="D12" s="424"/>
      <c r="E12" s="425"/>
      <c r="F12" s="425"/>
      <c r="G12" s="425"/>
      <c r="H12" s="425"/>
    </row>
    <row r="13" customHeight="1" spans="1:8">
      <c r="A13" s="426" t="s">
        <v>110</v>
      </c>
      <c r="B13" s="421"/>
      <c r="C13" s="422"/>
      <c r="D13" s="424"/>
      <c r="E13" s="425"/>
      <c r="F13" s="425"/>
      <c r="G13" s="425"/>
      <c r="H13" s="425"/>
    </row>
    <row r="14" customHeight="1" spans="1:8">
      <c r="A14" s="427" t="s">
        <v>111</v>
      </c>
      <c r="B14" s="421"/>
      <c r="C14" s="422"/>
      <c r="D14" s="424" t="s">
        <v>112</v>
      </c>
      <c r="E14" s="428" t="s">
        <v>113</v>
      </c>
      <c r="F14" s="429"/>
      <c r="G14" s="429"/>
      <c r="H14" s="429"/>
    </row>
    <row r="15" customHeight="1" spans="1:8">
      <c r="A15" s="426" t="s">
        <v>114</v>
      </c>
      <c r="B15" s="421"/>
      <c r="C15" s="422"/>
      <c r="D15" s="424"/>
      <c r="E15" s="429"/>
      <c r="F15" s="429"/>
      <c r="G15" s="429"/>
      <c r="H15" s="429"/>
    </row>
    <row r="16" customHeight="1" spans="1:8">
      <c r="A16" s="426" t="s">
        <v>115</v>
      </c>
      <c r="B16" s="421"/>
      <c r="C16" s="422"/>
      <c r="D16" s="424"/>
      <c r="E16" s="429"/>
      <c r="F16" s="429"/>
      <c r="G16" s="429"/>
      <c r="H16" s="429"/>
    </row>
    <row r="17" customHeight="1" spans="1:8">
      <c r="A17" s="427" t="s">
        <v>116</v>
      </c>
      <c r="B17" s="421" t="s">
        <v>92</v>
      </c>
      <c r="C17" s="422"/>
      <c r="D17" s="424" t="s">
        <v>117</v>
      </c>
      <c r="E17" s="430" t="s">
        <v>118</v>
      </c>
      <c r="F17" s="419"/>
      <c r="G17" s="419"/>
      <c r="H17" s="419"/>
    </row>
    <row r="18" customHeight="1" spans="1:8">
      <c r="A18" s="427" t="s">
        <v>119</v>
      </c>
      <c r="B18" s="421"/>
      <c r="C18" s="422"/>
      <c r="D18" s="424"/>
      <c r="E18" s="419"/>
      <c r="F18" s="419"/>
      <c r="G18" s="419"/>
      <c r="H18" s="419"/>
    </row>
    <row r="19" customHeight="1" spans="1:8">
      <c r="A19" s="420" t="s">
        <v>120</v>
      </c>
      <c r="B19" s="421"/>
      <c r="C19" s="422"/>
      <c r="D19" s="424"/>
      <c r="E19" s="419"/>
      <c r="F19" s="419"/>
      <c r="G19" s="419"/>
      <c r="H19" s="419"/>
    </row>
    <row r="20" customHeight="1" spans="1:8">
      <c r="A20" s="426" t="s">
        <v>121</v>
      </c>
      <c r="B20" s="421"/>
      <c r="C20" s="422"/>
      <c r="D20" s="424" t="s">
        <v>122</v>
      </c>
      <c r="E20" s="431" t="s">
        <v>123</v>
      </c>
      <c r="F20" s="431" t="s">
        <v>124</v>
      </c>
      <c r="G20" s="431" t="s">
        <v>125</v>
      </c>
      <c r="H20" s="431" t="s">
        <v>126</v>
      </c>
    </row>
    <row r="21" customHeight="1" spans="1:8">
      <c r="A21" s="426" t="s">
        <v>127</v>
      </c>
      <c r="B21" s="421"/>
      <c r="C21" s="422"/>
      <c r="D21" s="424"/>
      <c r="E21" s="431"/>
      <c r="F21" s="431"/>
      <c r="G21" s="431"/>
      <c r="H21" s="431"/>
    </row>
    <row r="22" customHeight="1" spans="1:8">
      <c r="A22" s="427" t="s">
        <v>128</v>
      </c>
      <c r="B22" s="421"/>
      <c r="C22" s="422"/>
      <c r="D22" s="424"/>
      <c r="E22" s="431"/>
      <c r="F22" s="432" t="str">
        <f>IF(F23=0,"","、")</f>
        <v/>
      </c>
      <c r="G22" s="432" t="str">
        <f>IF(G23=0,"","、")</f>
        <v>、</v>
      </c>
      <c r="H22" s="432" t="str">
        <f>IF(H23=0,"","、")</f>
        <v/>
      </c>
    </row>
    <row r="23" customHeight="1" spans="1:8">
      <c r="A23" s="427" t="s">
        <v>129</v>
      </c>
      <c r="B23" s="421"/>
      <c r="C23" s="422"/>
      <c r="D23" s="424"/>
      <c r="E23" s="430" t="s">
        <v>130</v>
      </c>
      <c r="F23" s="419"/>
      <c r="G23" s="430" t="s">
        <v>130</v>
      </c>
      <c r="H23" s="419"/>
    </row>
    <row r="24" customHeight="1" spans="1:8">
      <c r="A24" s="426" t="s">
        <v>131</v>
      </c>
      <c r="B24" s="421"/>
      <c r="C24" s="422"/>
      <c r="D24" s="424"/>
      <c r="E24" s="419"/>
      <c r="F24" s="419"/>
      <c r="G24" s="419"/>
      <c r="H24" s="419"/>
    </row>
    <row r="25" customHeight="1" spans="1:8">
      <c r="A25" s="426" t="s">
        <v>132</v>
      </c>
      <c r="B25" s="421"/>
      <c r="C25" s="422"/>
      <c r="D25" s="424"/>
      <c r="E25" s="419"/>
      <c r="F25" s="419"/>
      <c r="G25" s="419"/>
      <c r="H25" s="419"/>
    </row>
    <row r="26" customHeight="1" spans="1:8">
      <c r="A26" s="427" t="s">
        <v>133</v>
      </c>
      <c r="B26" s="421"/>
      <c r="C26" s="422"/>
      <c r="D26" s="424"/>
      <c r="E26" s="429"/>
      <c r="F26" s="429"/>
      <c r="G26" s="429"/>
      <c r="H26" s="429"/>
    </row>
    <row r="27" customHeight="1" spans="1:8">
      <c r="A27" s="427" t="s">
        <v>134</v>
      </c>
      <c r="B27" s="421"/>
      <c r="C27" s="422"/>
      <c r="D27" s="424"/>
      <c r="E27" s="429"/>
      <c r="F27" s="429"/>
      <c r="G27" s="429"/>
      <c r="H27" s="429"/>
    </row>
    <row r="28" customHeight="1" spans="1:8">
      <c r="A28" s="427" t="s">
        <v>135</v>
      </c>
      <c r="B28" s="421"/>
      <c r="C28" s="422"/>
      <c r="D28" s="424"/>
      <c r="E28" s="429"/>
      <c r="F28" s="429"/>
      <c r="G28" s="429"/>
      <c r="H28" s="429"/>
    </row>
    <row r="29" customHeight="1" spans="1:8">
      <c r="A29" s="427" t="s">
        <v>136</v>
      </c>
      <c r="B29" s="421"/>
      <c r="C29" s="422"/>
      <c r="D29" s="424"/>
      <c r="E29" s="433"/>
      <c r="F29" s="433"/>
      <c r="G29" s="433"/>
      <c r="H29" s="433"/>
    </row>
    <row r="30" customHeight="1" spans="1:8">
      <c r="A30" s="427" t="s">
        <v>137</v>
      </c>
      <c r="B30" s="421"/>
      <c r="D30" s="424"/>
      <c r="E30" s="433"/>
      <c r="F30" s="433"/>
      <c r="G30" s="433"/>
      <c r="H30" s="433"/>
    </row>
    <row r="31" customHeight="1" spans="1:8">
      <c r="A31" s="426" t="s">
        <v>138</v>
      </c>
      <c r="B31" s="421"/>
      <c r="D31" s="424"/>
      <c r="E31" s="433"/>
      <c r="F31" s="433"/>
      <c r="G31" s="433"/>
      <c r="H31" s="433"/>
    </row>
    <row r="32" customHeight="1" spans="1:8">
      <c r="A32" s="427" t="s">
        <v>139</v>
      </c>
      <c r="B32" s="421"/>
      <c r="D32" s="434" t="s">
        <v>140</v>
      </c>
      <c r="E32" s="434"/>
      <c r="F32" s="434"/>
      <c r="G32" s="434"/>
      <c r="H32" s="434"/>
    </row>
    <row r="33" customHeight="1" spans="1:8">
      <c r="A33" s="427" t="s">
        <v>141</v>
      </c>
      <c r="B33" s="421"/>
      <c r="D33" s="434"/>
      <c r="E33" s="434"/>
      <c r="F33" s="434"/>
      <c r="G33" s="434"/>
      <c r="H33" s="434"/>
    </row>
    <row r="34" customHeight="1" spans="1:8">
      <c r="A34" s="427" t="s">
        <v>142</v>
      </c>
      <c r="B34" s="421"/>
      <c r="D34" s="434"/>
      <c r="E34" s="434"/>
      <c r="F34" s="434"/>
      <c r="G34" s="434"/>
      <c r="H34" s="434"/>
    </row>
    <row r="35" customHeight="1" spans="1:11">
      <c r="A35" s="427" t="s">
        <v>143</v>
      </c>
      <c r="B35" s="421" t="s">
        <v>92</v>
      </c>
      <c r="D35" s="435" t="s">
        <v>144</v>
      </c>
      <c r="E35" s="436" t="s">
        <v>145</v>
      </c>
      <c r="F35" s="437"/>
      <c r="G35" s="437"/>
      <c r="H35" s="438"/>
      <c r="K35" s="457" t="s">
        <v>146</v>
      </c>
    </row>
    <row r="36" customHeight="1" spans="1:11">
      <c r="A36" s="427" t="s">
        <v>147</v>
      </c>
      <c r="B36" s="421"/>
      <c r="D36" s="435"/>
      <c r="E36" s="439"/>
      <c r="F36" s="440"/>
      <c r="G36" s="440"/>
      <c r="H36" s="441"/>
      <c r="K36" s="457" t="s">
        <v>145</v>
      </c>
    </row>
    <row r="37" customHeight="1" spans="1:8">
      <c r="A37" s="427" t="s">
        <v>148</v>
      </c>
      <c r="B37" s="421"/>
      <c r="D37" s="442"/>
      <c r="E37" s="443"/>
      <c r="F37" s="443"/>
      <c r="G37" s="443"/>
      <c r="H37" s="444"/>
    </row>
    <row r="38" customHeight="1" spans="1:8">
      <c r="A38" s="420" t="s">
        <v>149</v>
      </c>
      <c r="B38" s="421"/>
      <c r="D38" s="442"/>
      <c r="E38" s="443"/>
      <c r="F38" s="443"/>
      <c r="G38" s="443"/>
      <c r="H38" s="444"/>
    </row>
    <row r="39" customHeight="1" spans="1:8">
      <c r="A39" s="427" t="s">
        <v>150</v>
      </c>
      <c r="B39" s="421"/>
      <c r="D39" s="442"/>
      <c r="E39" s="443"/>
      <c r="F39" s="443"/>
      <c r="G39" s="443"/>
      <c r="H39" s="444"/>
    </row>
    <row r="40" customHeight="1" spans="1:8">
      <c r="A40" s="426" t="s">
        <v>151</v>
      </c>
      <c r="B40" s="421"/>
      <c r="D40" s="445"/>
      <c r="E40" s="446"/>
      <c r="F40" s="446"/>
      <c r="G40" s="446"/>
      <c r="H40" s="447"/>
    </row>
    <row r="41" customHeight="1" spans="1:8">
      <c r="A41" s="426" t="s">
        <v>152</v>
      </c>
      <c r="B41" s="421"/>
      <c r="D41" s="448"/>
      <c r="E41" s="449"/>
      <c r="F41" s="449"/>
      <c r="G41" s="449"/>
      <c r="H41" s="450"/>
    </row>
    <row r="42" customHeight="1" spans="1:8">
      <c r="A42" s="427" t="s">
        <v>153</v>
      </c>
      <c r="B42" s="421"/>
      <c r="D42" s="451"/>
      <c r="E42" s="452"/>
      <c r="F42" s="452"/>
      <c r="G42" s="452"/>
      <c r="H42" s="453"/>
    </row>
    <row r="43" customHeight="1" spans="1:8">
      <c r="A43" s="427" t="s">
        <v>154</v>
      </c>
      <c r="B43" s="421"/>
      <c r="D43" s="451"/>
      <c r="E43" s="452"/>
      <c r="F43" s="452"/>
      <c r="G43" s="452"/>
      <c r="H43" s="453"/>
    </row>
    <row r="44" customHeight="1" spans="1:8">
      <c r="A44" s="426" t="s">
        <v>155</v>
      </c>
      <c r="B44" s="421"/>
      <c r="D44" s="451"/>
      <c r="E44" s="452"/>
      <c r="F44" s="452"/>
      <c r="G44" s="452"/>
      <c r="H44" s="453"/>
    </row>
    <row r="45" customHeight="1" spans="1:8">
      <c r="A45" s="426" t="s">
        <v>156</v>
      </c>
      <c r="B45" s="421"/>
      <c r="D45" s="451"/>
      <c r="E45" s="452"/>
      <c r="F45" s="452"/>
      <c r="G45" s="452"/>
      <c r="H45" s="453"/>
    </row>
    <row r="46" customHeight="1" spans="1:8">
      <c r="A46" s="427" t="s">
        <v>157</v>
      </c>
      <c r="B46" s="421"/>
      <c r="D46" s="451"/>
      <c r="E46" s="452"/>
      <c r="F46" s="452"/>
      <c r="G46" s="452"/>
      <c r="H46" s="453"/>
    </row>
    <row r="47" customHeight="1" spans="1:8">
      <c r="A47" s="427" t="s">
        <v>158</v>
      </c>
      <c r="B47" s="421"/>
      <c r="D47" s="451"/>
      <c r="E47" s="452"/>
      <c r="F47" s="452"/>
      <c r="G47" s="452"/>
      <c r="H47" s="453"/>
    </row>
    <row r="48" customHeight="1" spans="1:8">
      <c r="A48" s="426" t="s">
        <v>159</v>
      </c>
      <c r="B48" s="421" t="s">
        <v>92</v>
      </c>
      <c r="D48" s="451"/>
      <c r="E48" s="452"/>
      <c r="F48" s="452"/>
      <c r="G48" s="452"/>
      <c r="H48" s="453"/>
    </row>
    <row r="49" customHeight="1" spans="1:8">
      <c r="A49" s="426" t="s">
        <v>160</v>
      </c>
      <c r="B49" s="421"/>
      <c r="D49" s="451"/>
      <c r="E49" s="452"/>
      <c r="F49" s="452"/>
      <c r="G49" s="452"/>
      <c r="H49" s="453"/>
    </row>
    <row r="50" customHeight="1" spans="1:8">
      <c r="A50" s="427" t="s">
        <v>161</v>
      </c>
      <c r="B50" s="421"/>
      <c r="D50" s="451"/>
      <c r="E50" s="452"/>
      <c r="F50" s="452"/>
      <c r="G50" s="452"/>
      <c r="H50" s="453"/>
    </row>
    <row r="51" customHeight="1" spans="1:8">
      <c r="A51" s="427" t="s">
        <v>162</v>
      </c>
      <c r="B51" s="421"/>
      <c r="D51" s="451"/>
      <c r="E51" s="452"/>
      <c r="F51" s="452"/>
      <c r="G51" s="452"/>
      <c r="H51" s="453"/>
    </row>
    <row r="52" customHeight="1" spans="1:8">
      <c r="A52" s="420" t="s">
        <v>163</v>
      </c>
      <c r="B52" s="421"/>
      <c r="D52" s="451"/>
      <c r="E52" s="452"/>
      <c r="F52" s="452"/>
      <c r="G52" s="452"/>
      <c r="H52" s="453"/>
    </row>
    <row r="53" customHeight="1" spans="1:8">
      <c r="A53" s="427" t="s">
        <v>164</v>
      </c>
      <c r="B53" s="421"/>
      <c r="D53" s="451"/>
      <c r="E53" s="452"/>
      <c r="F53" s="452"/>
      <c r="G53" s="452"/>
      <c r="H53" s="453"/>
    </row>
    <row r="54" customHeight="1" spans="1:8">
      <c r="A54" s="427" t="s">
        <v>165</v>
      </c>
      <c r="B54" s="421"/>
      <c r="D54" s="451"/>
      <c r="E54" s="452"/>
      <c r="F54" s="452"/>
      <c r="G54" s="452"/>
      <c r="H54" s="453"/>
    </row>
    <row r="55" customHeight="1" spans="1:8">
      <c r="A55" s="426" t="s">
        <v>166</v>
      </c>
      <c r="B55" s="421"/>
      <c r="D55" s="454"/>
      <c r="E55" s="455"/>
      <c r="F55" s="455"/>
      <c r="G55" s="455"/>
      <c r="H55" s="456"/>
    </row>
    <row r="56" customHeight="1" spans="1:4">
      <c r="A56" s="426" t="s">
        <v>167</v>
      </c>
      <c r="D56" s="457"/>
    </row>
    <row r="57" customHeight="1" spans="1:1">
      <c r="A57" s="426" t="s">
        <v>168</v>
      </c>
    </row>
    <row r="58" customHeight="1" spans="1:1">
      <c r="A58" s="426" t="s">
        <v>169</v>
      </c>
    </row>
    <row r="59" customHeight="1" spans="1:1">
      <c r="A59" s="426" t="s">
        <v>170</v>
      </c>
    </row>
    <row r="60" customHeight="1" spans="1:1">
      <c r="A60" s="426" t="s">
        <v>171</v>
      </c>
    </row>
  </sheetData>
  <protectedRanges>
    <protectedRange sqref="D8 D2 E29 E2 E5 E8 E11 E17 E23:H23 B3:B55" name="区域1"/>
  </protectedRanges>
  <mergeCells count="28">
    <mergeCell ref="D2:D4"/>
    <mergeCell ref="D5:D7"/>
    <mergeCell ref="D8:D10"/>
    <mergeCell ref="D11:D13"/>
    <mergeCell ref="D14:D16"/>
    <mergeCell ref="D17:D19"/>
    <mergeCell ref="D20:D25"/>
    <mergeCell ref="D26:D28"/>
    <mergeCell ref="D29:D31"/>
    <mergeCell ref="D35:D36"/>
    <mergeCell ref="E20:E22"/>
    <mergeCell ref="E23:E25"/>
    <mergeCell ref="F20:F21"/>
    <mergeCell ref="F23:F25"/>
    <mergeCell ref="G20:G21"/>
    <mergeCell ref="G23:G25"/>
    <mergeCell ref="H20:H21"/>
    <mergeCell ref="H23:H25"/>
    <mergeCell ref="E35:H36"/>
    <mergeCell ref="D32:H34"/>
    <mergeCell ref="E26:H28"/>
    <mergeCell ref="E29:H31"/>
    <mergeCell ref="E2:H4"/>
    <mergeCell ref="E17:H19"/>
    <mergeCell ref="E5:H7"/>
    <mergeCell ref="E8:H10"/>
    <mergeCell ref="E11:H13"/>
    <mergeCell ref="E14:H16"/>
  </mergeCells>
  <dataValidations count="4">
    <dataValidation type="list" allowBlank="1" showInputMessage="1" showErrorMessage="1" sqref="B3:B55">
      <formula1>$J$2:$J$3</formula1>
    </dataValidation>
    <dataValidation type="list" allowBlank="1" showInputMessage="1" showErrorMessage="1" sqref="D2:D4">
      <formula1>$K$2:$K$3</formula1>
    </dataValidation>
    <dataValidation type="list" allowBlank="1" showInputMessage="1" showErrorMessage="1" sqref="E35:H36">
      <formula1>$K$35:$K$36</formula1>
    </dataValidation>
    <dataValidation type="list" allowBlank="1" showInputMessage="1" showErrorMessage="1" sqref="D8:D10">
      <formula1>$K$6:$K$7</formula1>
    </dataValidation>
  </dataValidations>
  <hyperlinks>
    <hyperlink ref="A3" location="'1-汇总表'!A1" display="1-汇总表"/>
    <hyperlink ref="A4" location="'2-分类汇总'!A1" display="2-分类汇总"/>
    <hyperlink ref="A5" location="'3-流动资产汇总'!A1" display="3-流动资产汇总"/>
    <hyperlink ref="A6" location="'3-1货币资金汇总表'!A1" display="3-1货币资金汇总表"/>
    <hyperlink ref="A7" location="'3-2交易性金融资产汇总 '!A1" display="3-2交易性金融资产汇总"/>
    <hyperlink ref="A9" location="'3-4应收票据'!A1" display="3-4应收票据"/>
    <hyperlink ref="A10" location="'3-5应收账款'!A1" display="3-5应收账款"/>
    <hyperlink ref="A11" location="'3-6应收款项融资'!A1" display="3-6应收款项融资"/>
    <hyperlink ref="A13" location="'3-8其他应收款汇总'!A1" display="3-8其他应收款汇总"/>
    <hyperlink ref="A14" location="'3-9存货汇总'!A1" display="3-9存货汇总"/>
    <hyperlink ref="A17" location="'3-12一年到期非流动资产'!A1" display="3-12一年到期非流动资产"/>
    <hyperlink ref="A18" location="'3-13其他流动资产'!A1" display="3-13其他流动资产"/>
    <hyperlink ref="A19" location="'4-非流动资产汇总'!A1" display="4-非流动资产汇总"/>
    <hyperlink ref="A20" location="'4-1债权投资'!A1" display="4-1债权投资"/>
    <hyperlink ref="A21" location="'4-2其他债权投资'!A1" display="4-2其他债券投资"/>
    <hyperlink ref="A22" location="'4-3长期应收款'!A1" display="4-3长期应收款"/>
    <hyperlink ref="A23" location="'4-4长期股权投资'!A1" display="4-4长期股权投资"/>
    <hyperlink ref="A26" location="'4-7投资性房地产汇总'!A1" display="4-7投资性房地产汇总"/>
    <hyperlink ref="A27" location="'4-8固定资产汇总'!A1" display="4-8固定资产汇总"/>
    <hyperlink ref="A28" location="'4-9在建工程汇总'!A1" display="4-9在建工程汇总"/>
    <hyperlink ref="A29" location="'4-10生产性生物资产'!A1" display="4-10生产性生物资产"/>
    <hyperlink ref="A30" location="'4-11油气资产'!A1" display="4-11油气资产"/>
    <hyperlink ref="A32" location="'4-13无形资产汇总'!A1" display="4-13无形资产汇总"/>
    <hyperlink ref="A33" location="'4-14开发支出'!A1" display="4-14开发支出"/>
    <hyperlink ref="A34" location="'4-15商誉'!A1" display="4-15商誉"/>
    <hyperlink ref="A35" location="'4-16长期待摊费用'!A1" display="4-16长期待摊费用"/>
    <hyperlink ref="A36" location="'4-17递延所得税资产'!A1" display="4-17递延所得税资产"/>
    <hyperlink ref="A37" location="'4-18其他非流动资产（临时设施）'!A1" display="4-18其他非流动资产"/>
    <hyperlink ref="A38" location="'5-流动负债汇总'!A1" display="5-流动负债汇总"/>
    <hyperlink ref="A39" location="'5-1短期借款'!A1" display="5-1短期借款"/>
    <hyperlink ref="A40" location="'5-2交易性金融负债'!A1" display="5-2交易性金融负债"/>
    <hyperlink ref="A42" location="'5-4应付票据'!A1" display="5-4应付票据"/>
    <hyperlink ref="A43" location="'5-5应付账款'!A1" display="5-5应付账款"/>
    <hyperlink ref="A44" location="'5-6预收账款'!A1" display="5-6预收账款"/>
    <hyperlink ref="A46" location="'5-8应付职工薪酬'!A1" display="5-8应付职工薪酬"/>
    <hyperlink ref="A47" location="'5-9应交税费'!A1" display="5-9应交税费"/>
    <hyperlink ref="A48" location="'5-10其他应付款汇总'!A1" display="5-10其他应付款汇总"/>
    <hyperlink ref="A49" location="'5-11持有待售负债'!A1" display="5-11持有待售负债"/>
    <hyperlink ref="A50" location="'5-12一年到期非流动负债'!A1" display="5-12一年到期非流动负债"/>
    <hyperlink ref="A51" location="'5-13其他流动负债'!A1" display="5-13其他流动负债"/>
    <hyperlink ref="A52" location="'6-非流动负债汇总'!A1" display="6-非流动负债汇总"/>
    <hyperlink ref="A53" location="'6-1长期借款'!A1" display="6-1长期借款"/>
    <hyperlink ref="A54" location="'6-2应付债券'!A1" display="6-2应付债券"/>
    <hyperlink ref="A56" location="'6-4长期应付款汇总'!A1" display="6-4长期应付款汇总"/>
    <hyperlink ref="A57" location="'6-5预计负债'!A1" display="6-5预计负债"/>
    <hyperlink ref="A59" location="'6-7递延所得税负债'!A1" display="6-7递延所得税负债"/>
    <hyperlink ref="A60" location="'6-8其他非流动负债'!A1" display="6-8其他非流动负债"/>
    <hyperlink ref="A12" location="'3-7预付账款'!A1" display="3-7预付账款"/>
    <hyperlink ref="A8" location="'3-3衍生金融资产'!A1" display="3-3衍生金融资产"/>
    <hyperlink ref="A15" location="'3-10合同资产'!A1" display="3-10合同资产"/>
    <hyperlink ref="A16" location="'3-11持有待售资产'!A1" display="3-11持有待售资产"/>
    <hyperlink ref="A24" location="'4-5其他权益工具投资'!A1" display="4-5其他权益工具投资"/>
    <hyperlink ref="A25" location="'4-6其他非流动金融资产汇总'!A1" display="4-6其他非流动金融资产汇总"/>
    <hyperlink ref="A31" location="'4-12使用权资产'!A1" display="4-12使用权资产"/>
    <hyperlink ref="A41" location="'5-3衍生金融负债'!A1" display="5-3衍生金融负债"/>
    <hyperlink ref="A45" location="'5-7合同负债'!A1" display="5-7合同负债"/>
    <hyperlink ref="A55" location="'6-3租赁负债'!A1" display="6-3租赁负债"/>
    <hyperlink ref="A58" location="'6-6递延收益'!A1" display="6-6递延收益"/>
  </hyperlinks>
  <printOptions horizontalCentered="1"/>
  <pageMargins left="0.354330708661417" right="0.354330708661417" top="0.984251968503937" bottom="0.984251968503937" header="0.590551181102362" footer="0.393700787401575"/>
  <pageSetup paperSize="9" orientation="landscape" horizontalDpi="600" verticalDpi="600"/>
  <headerFooter alignWithMargins="0"/>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1"/>
  <sheetViews>
    <sheetView view="pageBreakPreview" zoomScale="85" zoomScaleNormal="100" workbookViewId="0">
      <pane xSplit="1" ySplit="6" topLeftCell="B7" activePane="bottomRight" state="frozen"/>
      <selection/>
      <selection pane="topRight"/>
      <selection pane="bottomLeft"/>
      <selection pane="bottomRight" activeCell="B20" sqref="B20"/>
    </sheetView>
  </sheetViews>
  <sheetFormatPr defaultColWidth="8.66666666666667" defaultRowHeight="15.75" customHeight="1"/>
  <cols>
    <col min="1" max="1" width="5" style="11" customWidth="1"/>
    <col min="2" max="2" width="20.3333333333333" style="11" customWidth="1"/>
    <col min="3" max="4" width="9.58333333333333" style="11" customWidth="1"/>
    <col min="5" max="5" width="12.8333333333333" style="11" customWidth="1"/>
    <col min="6" max="6" width="9.58333333333333" style="11" customWidth="1"/>
    <col min="7" max="10" width="12.3333333333333" style="11" customWidth="1"/>
    <col min="11" max="11" width="14.5833333333333" style="11" customWidth="1"/>
    <col min="12" max="32" width="9" style="11"/>
    <col min="33" max="16384" width="8.66666666666667" style="11"/>
  </cols>
  <sheetData>
    <row r="1" s="7" customFormat="1" ht="30" customHeight="1" spans="1:11">
      <c r="A1" s="12" t="str">
        <f>"应收利息评估"&amp;表头信息!E35</f>
        <v>应收利息评估明细表</v>
      </c>
      <c r="B1" s="12"/>
      <c r="C1" s="12"/>
      <c r="D1" s="12"/>
      <c r="E1" s="12"/>
      <c r="F1" s="12"/>
      <c r="G1" s="12"/>
      <c r="H1" s="46"/>
      <c r="I1" s="46"/>
      <c r="J1" s="46"/>
      <c r="K1" s="46"/>
    </row>
    <row r="2" customHeight="1" spans="1:11">
      <c r="A2" s="13" t="str">
        <f>表头信息!D5&amp;表头信息!E5</f>
        <v>评估基准日：2022年10月31日</v>
      </c>
      <c r="B2" s="13"/>
      <c r="C2" s="13"/>
      <c r="D2" s="13"/>
      <c r="E2" s="13"/>
      <c r="F2" s="13"/>
      <c r="G2" s="13"/>
      <c r="H2" s="14"/>
      <c r="I2" s="14"/>
      <c r="J2" s="14"/>
      <c r="K2" s="14"/>
    </row>
    <row r="3" customHeight="1" spans="1:11">
      <c r="A3" s="13"/>
      <c r="B3" s="13"/>
      <c r="C3" s="13"/>
      <c r="D3" s="13"/>
      <c r="E3" s="13"/>
      <c r="F3" s="13"/>
      <c r="G3" s="13"/>
      <c r="H3" s="14"/>
      <c r="I3" s="14"/>
      <c r="J3" s="14"/>
      <c r="K3" s="15" t="s">
        <v>419</v>
      </c>
    </row>
    <row r="4" customHeight="1" spans="1:11">
      <c r="A4" s="83" t="str">
        <f>表头信息!D2&amp;表头信息!E2</f>
        <v>产权持有单位：西安曲江楼观旅游农业开发有限公司</v>
      </c>
      <c r="B4" s="18"/>
      <c r="C4" s="18"/>
      <c r="D4" s="18"/>
      <c r="E4" s="18"/>
      <c r="F4" s="18"/>
      <c r="G4" s="18"/>
      <c r="H4" s="18"/>
      <c r="I4" s="18"/>
      <c r="J4" s="18"/>
      <c r="K4" s="19" t="s">
        <v>3</v>
      </c>
    </row>
    <row r="5" s="8" customFormat="1" customHeight="1" spans="1:16">
      <c r="A5" s="20" t="s">
        <v>5</v>
      </c>
      <c r="B5" s="20" t="s">
        <v>387</v>
      </c>
      <c r="C5" s="20" t="s">
        <v>389</v>
      </c>
      <c r="D5" s="20" t="s">
        <v>420</v>
      </c>
      <c r="E5" s="20" t="s">
        <v>421</v>
      </c>
      <c r="F5" s="20" t="s">
        <v>422</v>
      </c>
      <c r="G5" s="20" t="s">
        <v>238</v>
      </c>
      <c r="H5" s="20" t="s">
        <v>239</v>
      </c>
      <c r="I5" s="20" t="s">
        <v>240</v>
      </c>
      <c r="J5" s="20" t="s">
        <v>241</v>
      </c>
      <c r="K5" s="20" t="s">
        <v>8</v>
      </c>
      <c r="L5" s="255" t="s">
        <v>297</v>
      </c>
      <c r="M5" s="255" t="s">
        <v>423</v>
      </c>
      <c r="N5" s="255" t="s">
        <v>424</v>
      </c>
      <c r="O5" s="255" t="s">
        <v>345</v>
      </c>
      <c r="P5" s="255" t="s">
        <v>425</v>
      </c>
    </row>
    <row r="6" s="8" customFormat="1" customHeight="1" spans="1:16">
      <c r="A6" s="21"/>
      <c r="B6" s="21"/>
      <c r="C6" s="21"/>
      <c r="D6" s="21"/>
      <c r="E6" s="21"/>
      <c r="F6" s="21"/>
      <c r="G6" s="21"/>
      <c r="H6" s="21"/>
      <c r="I6" s="21"/>
      <c r="J6" s="21" t="s">
        <v>314</v>
      </c>
      <c r="K6" s="21"/>
      <c r="L6" s="255" t="s">
        <v>426</v>
      </c>
      <c r="M6" s="255" t="s">
        <v>360</v>
      </c>
      <c r="N6" s="255" t="s">
        <v>427</v>
      </c>
      <c r="O6" s="255" t="s">
        <v>348</v>
      </c>
      <c r="P6" s="255" t="s">
        <v>347</v>
      </c>
    </row>
    <row r="7" s="9" customFormat="1" customHeight="1" spans="1:11">
      <c r="A7" s="22">
        <v>1</v>
      </c>
      <c r="B7" s="23"/>
      <c r="C7" s="99"/>
      <c r="D7" s="25"/>
      <c r="E7" s="73"/>
      <c r="F7" s="73"/>
      <c r="G7" s="25"/>
      <c r="H7" s="25"/>
      <c r="I7" s="51">
        <f>H7-G7</f>
        <v>0</v>
      </c>
      <c r="J7" s="51">
        <f>IF(G7=0,0,I7/ABS(G7))*100</f>
        <v>0</v>
      </c>
      <c r="K7" s="26"/>
    </row>
    <row r="8" s="9" customFormat="1" customHeight="1" spans="1:11">
      <c r="A8" s="22">
        <v>2</v>
      </c>
      <c r="B8" s="23"/>
      <c r="C8" s="99"/>
      <c r="D8" s="25"/>
      <c r="E8" s="73"/>
      <c r="F8" s="73"/>
      <c r="G8" s="25"/>
      <c r="H8" s="25"/>
      <c r="I8" s="51"/>
      <c r="J8" s="51"/>
      <c r="K8" s="26"/>
    </row>
    <row r="9" s="9" customFormat="1" customHeight="1" spans="1:11">
      <c r="A9" s="22">
        <v>3</v>
      </c>
      <c r="B9" s="23"/>
      <c r="C9" s="99"/>
      <c r="D9" s="25"/>
      <c r="E9" s="73"/>
      <c r="F9" s="73"/>
      <c r="G9" s="25"/>
      <c r="H9" s="25"/>
      <c r="I9" s="51"/>
      <c r="J9" s="51"/>
      <c r="K9" s="26"/>
    </row>
    <row r="10" s="9" customFormat="1" customHeight="1" spans="1:11">
      <c r="A10" s="22">
        <v>4</v>
      </c>
      <c r="B10" s="23"/>
      <c r="C10" s="99"/>
      <c r="D10" s="25"/>
      <c r="E10" s="73"/>
      <c r="F10" s="73"/>
      <c r="G10" s="25"/>
      <c r="H10" s="25"/>
      <c r="I10" s="51"/>
      <c r="J10" s="51"/>
      <c r="K10" s="26"/>
    </row>
    <row r="11" s="9" customFormat="1" customHeight="1" spans="1:11">
      <c r="A11" s="22">
        <v>5</v>
      </c>
      <c r="B11" s="23"/>
      <c r="C11" s="99"/>
      <c r="D11" s="25"/>
      <c r="E11" s="73"/>
      <c r="F11" s="73"/>
      <c r="G11" s="25"/>
      <c r="H11" s="25"/>
      <c r="I11" s="51"/>
      <c r="J11" s="51"/>
      <c r="K11" s="26"/>
    </row>
    <row r="12" s="9" customFormat="1" customHeight="1" spans="1:11">
      <c r="A12" s="22">
        <v>6</v>
      </c>
      <c r="B12" s="23"/>
      <c r="C12" s="99"/>
      <c r="D12" s="25"/>
      <c r="E12" s="73"/>
      <c r="F12" s="73"/>
      <c r="G12" s="25"/>
      <c r="H12" s="25"/>
      <c r="I12" s="51"/>
      <c r="J12" s="51"/>
      <c r="K12" s="26"/>
    </row>
    <row r="13" s="9" customFormat="1" customHeight="1" spans="1:11">
      <c r="A13" s="22">
        <v>7</v>
      </c>
      <c r="B13" s="23"/>
      <c r="C13" s="99"/>
      <c r="D13" s="25"/>
      <c r="E13" s="73"/>
      <c r="F13" s="73"/>
      <c r="G13" s="25"/>
      <c r="H13" s="25"/>
      <c r="I13" s="51"/>
      <c r="J13" s="51"/>
      <c r="K13" s="26"/>
    </row>
    <row r="14" s="9" customFormat="1" customHeight="1" spans="1:11">
      <c r="A14" s="22">
        <v>8</v>
      </c>
      <c r="B14" s="23"/>
      <c r="C14" s="99"/>
      <c r="D14" s="25"/>
      <c r="E14" s="73"/>
      <c r="F14" s="73"/>
      <c r="G14" s="25"/>
      <c r="H14" s="25"/>
      <c r="I14" s="51"/>
      <c r="J14" s="51"/>
      <c r="K14" s="26"/>
    </row>
    <row r="15" s="9" customFormat="1" customHeight="1" spans="1:11">
      <c r="A15" s="22">
        <v>9</v>
      </c>
      <c r="B15" s="23"/>
      <c r="C15" s="99"/>
      <c r="D15" s="25"/>
      <c r="E15" s="73"/>
      <c r="F15" s="73"/>
      <c r="G15" s="25"/>
      <c r="H15" s="25"/>
      <c r="I15" s="51"/>
      <c r="J15" s="51"/>
      <c r="K15" s="26"/>
    </row>
    <row r="16" s="9" customFormat="1" customHeight="1" spans="1:11">
      <c r="A16" s="22">
        <v>10</v>
      </c>
      <c r="B16" s="23"/>
      <c r="C16" s="99"/>
      <c r="D16" s="25"/>
      <c r="E16" s="73"/>
      <c r="F16" s="73"/>
      <c r="G16" s="25"/>
      <c r="H16" s="25"/>
      <c r="I16" s="51"/>
      <c r="J16" s="51"/>
      <c r="K16" s="26"/>
    </row>
    <row r="17" s="9" customFormat="1" customHeight="1" spans="1:11">
      <c r="A17" s="22">
        <v>11</v>
      </c>
      <c r="B17" s="23"/>
      <c r="C17" s="99"/>
      <c r="D17" s="25"/>
      <c r="E17" s="73"/>
      <c r="F17" s="73"/>
      <c r="G17" s="25"/>
      <c r="H17" s="25"/>
      <c r="I17" s="51"/>
      <c r="J17" s="51"/>
      <c r="K17" s="26"/>
    </row>
    <row r="18" s="9" customFormat="1" customHeight="1" spans="1:11">
      <c r="A18" s="22">
        <v>12</v>
      </c>
      <c r="B18" s="23"/>
      <c r="C18" s="99"/>
      <c r="D18" s="25"/>
      <c r="E18" s="73"/>
      <c r="F18" s="73"/>
      <c r="G18" s="25"/>
      <c r="H18" s="25"/>
      <c r="I18" s="51"/>
      <c r="J18" s="51"/>
      <c r="K18" s="26"/>
    </row>
    <row r="19" s="9" customFormat="1" customHeight="1" spans="1:11">
      <c r="A19" s="22">
        <v>13</v>
      </c>
      <c r="B19" s="23"/>
      <c r="C19" s="99"/>
      <c r="D19" s="25"/>
      <c r="E19" s="73"/>
      <c r="F19" s="73"/>
      <c r="G19" s="25"/>
      <c r="H19" s="25"/>
      <c r="I19" s="51"/>
      <c r="J19" s="51"/>
      <c r="K19" s="26"/>
    </row>
    <row r="20" s="9" customFormat="1" customHeight="1" spans="1:11">
      <c r="A20" s="22">
        <v>14</v>
      </c>
      <c r="B20" s="23"/>
      <c r="C20" s="99"/>
      <c r="D20" s="25"/>
      <c r="E20" s="73"/>
      <c r="F20" s="73"/>
      <c r="G20" s="25"/>
      <c r="H20" s="25"/>
      <c r="I20" s="51"/>
      <c r="J20" s="51"/>
      <c r="K20" s="26"/>
    </row>
    <row r="21" s="9" customFormat="1" customHeight="1" spans="1:11">
      <c r="A21" s="22">
        <v>15</v>
      </c>
      <c r="B21" s="23"/>
      <c r="C21" s="99"/>
      <c r="D21" s="25"/>
      <c r="E21" s="73"/>
      <c r="F21" s="73"/>
      <c r="G21" s="25"/>
      <c r="H21" s="25"/>
      <c r="I21" s="51"/>
      <c r="J21" s="51"/>
      <c r="K21" s="26"/>
    </row>
    <row r="22" s="9" customFormat="1" customHeight="1" spans="1:11">
      <c r="A22" s="22">
        <v>16</v>
      </c>
      <c r="B22" s="23"/>
      <c r="C22" s="99"/>
      <c r="D22" s="25"/>
      <c r="E22" s="73"/>
      <c r="F22" s="73"/>
      <c r="G22" s="25"/>
      <c r="H22" s="25"/>
      <c r="I22" s="51"/>
      <c r="J22" s="51"/>
      <c r="K22" s="26"/>
    </row>
    <row r="23" s="9" customFormat="1" customHeight="1" spans="1:11">
      <c r="A23" s="22">
        <v>17</v>
      </c>
      <c r="B23" s="23"/>
      <c r="C23" s="99"/>
      <c r="D23" s="25"/>
      <c r="E23" s="73"/>
      <c r="F23" s="73"/>
      <c r="G23" s="25"/>
      <c r="H23" s="25"/>
      <c r="I23" s="51"/>
      <c r="J23" s="51"/>
      <c r="K23" s="26"/>
    </row>
    <row r="24" s="9" customFormat="1" customHeight="1" spans="1:11">
      <c r="A24" s="22">
        <v>18</v>
      </c>
      <c r="B24" s="23"/>
      <c r="C24" s="99"/>
      <c r="D24" s="25"/>
      <c r="E24" s="73"/>
      <c r="F24" s="73"/>
      <c r="G24" s="25"/>
      <c r="H24" s="25"/>
      <c r="I24" s="51"/>
      <c r="J24" s="51"/>
      <c r="K24" s="26"/>
    </row>
    <row r="25" s="9" customFormat="1" customHeight="1" spans="1:11">
      <c r="A25" s="22">
        <v>19</v>
      </c>
      <c r="B25" s="23"/>
      <c r="C25" s="99"/>
      <c r="D25" s="25"/>
      <c r="E25" s="73"/>
      <c r="F25" s="73"/>
      <c r="G25" s="25"/>
      <c r="H25" s="25"/>
      <c r="I25" s="51"/>
      <c r="J25" s="51"/>
      <c r="K25" s="26"/>
    </row>
    <row r="26" s="9" customFormat="1" customHeight="1" spans="1:11">
      <c r="A26" s="22">
        <v>20</v>
      </c>
      <c r="B26" s="23"/>
      <c r="C26" s="99"/>
      <c r="D26" s="25"/>
      <c r="E26" s="73"/>
      <c r="F26" s="73"/>
      <c r="G26" s="25"/>
      <c r="H26" s="25"/>
      <c r="I26" s="51"/>
      <c r="J26" s="51"/>
      <c r="K26" s="26"/>
    </row>
    <row r="27" s="9" customFormat="1" customHeight="1" spans="1:11">
      <c r="A27" s="27" t="s">
        <v>384</v>
      </c>
      <c r="B27" s="28"/>
      <c r="C27" s="28"/>
      <c r="D27" s="28"/>
      <c r="E27" s="28"/>
      <c r="F27" s="29"/>
      <c r="G27" s="102">
        <f>SUM(G7:G26)</f>
        <v>0</v>
      </c>
      <c r="H27" s="102">
        <f>SUM(H7:H26)</f>
        <v>0</v>
      </c>
      <c r="I27" s="103">
        <f>IF(SUM(I7:I26)-(H27-G27)&lt;0.001,SUM(I7:I26),"false")</f>
        <v>0</v>
      </c>
      <c r="J27" s="51">
        <f>IF(G27=0,0,I27/ABS(G27))*100</f>
        <v>0</v>
      </c>
      <c r="K27" s="31"/>
    </row>
    <row r="28" s="10" customFormat="1" customHeight="1" spans="1:11">
      <c r="A28" s="32"/>
      <c r="D28" s="33"/>
      <c r="E28" s="33"/>
      <c r="F28" s="33"/>
      <c r="G28" s="34"/>
      <c r="H28" s="34"/>
      <c r="I28" s="34"/>
      <c r="J28" s="34"/>
      <c r="K28" s="34"/>
    </row>
    <row r="29" s="10" customFormat="1" customHeight="1" spans="1:11">
      <c r="A29" s="35" t="str">
        <f>表头信息!D8&amp;表头信息!E8</f>
        <v>产权持有单位填表人：谭勃</v>
      </c>
      <c r="B29" s="35"/>
      <c r="C29" s="35"/>
      <c r="D29" s="35"/>
      <c r="E29" s="35"/>
      <c r="F29" s="39"/>
      <c r="H29" s="70" t="str">
        <f>表头信息!D20&amp;表头信息!E23</f>
        <v>评估人员：柳青、殷涛</v>
      </c>
      <c r="I29" s="98"/>
      <c r="J29" s="98"/>
      <c r="K29" s="98"/>
    </row>
    <row r="30" s="10" customFormat="1" customHeight="1" spans="1:10">
      <c r="A30" s="38" t="str">
        <f>表头信息!D11&amp;表头信息!E11</f>
        <v>填表日期：2022年11月2日</v>
      </c>
      <c r="B30" s="36"/>
      <c r="C30" s="36"/>
      <c r="D30" s="36"/>
      <c r="E30" s="39"/>
      <c r="F30" s="39"/>
      <c r="H30" s="39"/>
      <c r="I30" s="39"/>
      <c r="J30" s="39"/>
    </row>
    <row r="31" customHeight="1" spans="4:6">
      <c r="D31" s="71"/>
      <c r="E31" s="71"/>
      <c r="F31" s="71"/>
    </row>
  </sheetData>
  <protectedRanges>
    <protectedRange sqref="K7:K26 A7:H26" name="区域1"/>
  </protectedRanges>
  <mergeCells count="17">
    <mergeCell ref="A1:K1"/>
    <mergeCell ref="A2:K2"/>
    <mergeCell ref="A27:F27"/>
    <mergeCell ref="D28:F28"/>
    <mergeCell ref="A29:E29"/>
    <mergeCell ref="H29:K29"/>
    <mergeCell ref="A5:A6"/>
    <mergeCell ref="B5:B6"/>
    <mergeCell ref="C5:C6"/>
    <mergeCell ref="D5:D6"/>
    <mergeCell ref="E5:E6"/>
    <mergeCell ref="F5:F6"/>
    <mergeCell ref="G5:G6"/>
    <mergeCell ref="H5:H6"/>
    <mergeCell ref="I5:I6"/>
    <mergeCell ref="J5:J6"/>
    <mergeCell ref="K5:K6"/>
  </mergeCells>
  <conditionalFormatting sqref="L5:P6">
    <cfRule type="expression" dxfId="1" priority="1" stopIfTrue="1">
      <formula>($O$8="")</formula>
    </cfRule>
  </conditionalFormatting>
  <dataValidations count="1">
    <dataValidation type="list" allowBlank="1" showInputMessage="1" showErrorMessage="1" sqref="O5:O6">
      <formula1>$R$8</formula1>
    </dataValidation>
  </dataValidations>
  <hyperlinks>
    <hyperlink ref="A1:K1" location="'3-8其他应收款汇总'!B7" display="=&quot;应收利息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6246" name="Check Box 70" r:id="rId4">
              <controlPr defaultSize="0">
                <anchor moveWithCells="1">
                  <from>
                    <xdr:col>11</xdr:col>
                    <xdr:colOff>76200</xdr:colOff>
                    <xdr:row>0</xdr:row>
                    <xdr:rowOff>76200</xdr:rowOff>
                  </from>
                  <to>
                    <xdr:col>12</xdr:col>
                    <xdr:colOff>654050</xdr:colOff>
                    <xdr:row>1</xdr:row>
                    <xdr:rowOff>146050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43"/>
  <sheetViews>
    <sheetView view="pageBreakPreview" zoomScale="85" zoomScaleNormal="100" workbookViewId="0">
      <pane xSplit="1" ySplit="6" topLeftCell="B7" activePane="bottomRight" state="frozen"/>
      <selection/>
      <selection pane="topRight"/>
      <selection pane="bottomLeft"/>
      <selection pane="bottomRight" activeCell="B20" sqref="B20"/>
    </sheetView>
  </sheetViews>
  <sheetFormatPr defaultColWidth="8.66666666666667" defaultRowHeight="15.75" customHeight="1"/>
  <cols>
    <col min="1" max="1" width="5.5" style="11" customWidth="1"/>
    <col min="2" max="2" width="16.3333333333333" style="11" customWidth="1"/>
    <col min="3" max="3" width="12.25" style="11" customWidth="1"/>
    <col min="4" max="4" width="13.5" style="11" customWidth="1"/>
    <col min="5" max="5" width="6.5" style="286" customWidth="1"/>
    <col min="6" max="6" width="10" style="287" customWidth="1"/>
    <col min="7" max="8" width="13.25" style="11" customWidth="1"/>
    <col min="9" max="9" width="9.75" style="11" customWidth="1"/>
    <col min="10" max="10" width="9.83333333333333" style="11" customWidth="1"/>
    <col min="11" max="11" width="15.75" style="11" customWidth="1"/>
    <col min="12" max="32" width="9" style="11"/>
    <col min="33" max="16384" width="8.66666666666667" style="11"/>
  </cols>
  <sheetData>
    <row r="1" s="7" customFormat="1" ht="30" customHeight="1" spans="1:11">
      <c r="A1" s="12" t="str">
        <f>"应收股利（应收利润）评估"&amp;表头信息!E35</f>
        <v>应收股利（应收利润）评估明细表</v>
      </c>
      <c r="B1" s="12"/>
      <c r="C1" s="12"/>
      <c r="D1" s="12"/>
      <c r="E1" s="12"/>
      <c r="F1" s="12"/>
      <c r="G1" s="12"/>
      <c r="H1" s="12"/>
      <c r="I1" s="294"/>
      <c r="J1" s="139"/>
      <c r="K1" s="139"/>
    </row>
    <row r="2" customHeight="1" spans="1:11">
      <c r="A2" s="13" t="str">
        <f>表头信息!D5&amp;表头信息!E5</f>
        <v>评估基准日：2022年10月31日</v>
      </c>
      <c r="B2" s="13"/>
      <c r="C2" s="13"/>
      <c r="D2" s="13"/>
      <c r="E2" s="13"/>
      <c r="F2" s="13"/>
      <c r="G2" s="13"/>
      <c r="H2" s="13"/>
      <c r="I2" s="13"/>
      <c r="J2" s="14"/>
      <c r="K2" s="14"/>
    </row>
    <row r="3" customHeight="1" spans="1:11">
      <c r="A3" s="13"/>
      <c r="B3" s="13"/>
      <c r="C3" s="13"/>
      <c r="D3" s="13"/>
      <c r="E3" s="13"/>
      <c r="F3" s="13"/>
      <c r="G3" s="13"/>
      <c r="H3" s="13"/>
      <c r="I3" s="13"/>
      <c r="J3" s="14"/>
      <c r="K3" s="15" t="s">
        <v>428</v>
      </c>
    </row>
    <row r="4" customHeight="1" spans="1:11">
      <c r="A4" s="83" t="str">
        <f>表头信息!D2&amp;表头信息!E2</f>
        <v>产权持有单位：西安曲江楼观旅游农业开发有限公司</v>
      </c>
      <c r="B4" s="18"/>
      <c r="C4" s="18"/>
      <c r="D4" s="18"/>
      <c r="E4" s="13"/>
      <c r="F4" s="13"/>
      <c r="G4" s="18"/>
      <c r="H4" s="18"/>
      <c r="I4" s="18"/>
      <c r="J4" s="18"/>
      <c r="K4" s="19" t="s">
        <v>3</v>
      </c>
    </row>
    <row r="5" s="8" customFormat="1" customHeight="1" spans="1:18">
      <c r="A5" s="20" t="s">
        <v>5</v>
      </c>
      <c r="B5" s="20" t="s">
        <v>376</v>
      </c>
      <c r="C5" s="20" t="s">
        <v>389</v>
      </c>
      <c r="D5" s="20" t="s">
        <v>429</v>
      </c>
      <c r="E5" s="20" t="s">
        <v>430</v>
      </c>
      <c r="F5" s="20" t="s">
        <v>431</v>
      </c>
      <c r="G5" s="20" t="s">
        <v>238</v>
      </c>
      <c r="H5" s="20" t="s">
        <v>239</v>
      </c>
      <c r="I5" s="20" t="s">
        <v>240</v>
      </c>
      <c r="J5" s="20" t="s">
        <v>241</v>
      </c>
      <c r="K5" s="20" t="s">
        <v>8</v>
      </c>
      <c r="L5" s="255" t="s">
        <v>297</v>
      </c>
      <c r="M5" s="255" t="s">
        <v>311</v>
      </c>
      <c r="N5" s="255" t="s">
        <v>311</v>
      </c>
      <c r="O5" s="255" t="s">
        <v>312</v>
      </c>
      <c r="P5" s="255" t="s">
        <v>400</v>
      </c>
      <c r="Q5" s="255" t="s">
        <v>345</v>
      </c>
      <c r="R5" s="255" t="s">
        <v>432</v>
      </c>
    </row>
    <row r="6" s="8" customFormat="1" customHeight="1" spans="1:18">
      <c r="A6" s="21"/>
      <c r="B6" s="21"/>
      <c r="C6" s="21"/>
      <c r="D6" s="21"/>
      <c r="E6" s="21" t="s">
        <v>433</v>
      </c>
      <c r="F6" s="21"/>
      <c r="G6" s="21"/>
      <c r="H6" s="21"/>
      <c r="I6" s="21"/>
      <c r="J6" s="21" t="s">
        <v>314</v>
      </c>
      <c r="K6" s="21"/>
      <c r="L6" s="255" t="s">
        <v>434</v>
      </c>
      <c r="M6" s="255" t="s">
        <v>318</v>
      </c>
      <c r="N6" s="255" t="s">
        <v>319</v>
      </c>
      <c r="O6" s="255" t="s">
        <v>320</v>
      </c>
      <c r="P6" s="255" t="s">
        <v>403</v>
      </c>
      <c r="Q6" s="255" t="s">
        <v>348</v>
      </c>
      <c r="R6" s="255" t="s">
        <v>435</v>
      </c>
    </row>
    <row r="7" s="9" customFormat="1" customHeight="1" spans="1:11">
      <c r="A7" s="22">
        <v>1</v>
      </c>
      <c r="B7" s="23"/>
      <c r="C7" s="99"/>
      <c r="D7" s="140"/>
      <c r="E7" s="288"/>
      <c r="F7" s="288"/>
      <c r="G7" s="25"/>
      <c r="H7" s="25"/>
      <c r="I7" s="51">
        <f>H7-G7</f>
        <v>0</v>
      </c>
      <c r="J7" s="51">
        <f>IF(G7=0,0,I7/ABS(G7))*100</f>
        <v>0</v>
      </c>
      <c r="K7" s="26"/>
    </row>
    <row r="8" s="9" customFormat="1" customHeight="1" spans="1:11">
      <c r="A8" s="22">
        <v>2</v>
      </c>
      <c r="B8" s="23"/>
      <c r="C8" s="99"/>
      <c r="D8" s="140"/>
      <c r="E8" s="289"/>
      <c r="F8" s="290"/>
      <c r="G8" s="25"/>
      <c r="H8" s="25"/>
      <c r="I8" s="51"/>
      <c r="J8" s="51"/>
      <c r="K8" s="26"/>
    </row>
    <row r="9" s="9" customFormat="1" customHeight="1" spans="1:11">
      <c r="A9" s="22">
        <v>3</v>
      </c>
      <c r="B9" s="23"/>
      <c r="C9" s="99"/>
      <c r="D9" s="140"/>
      <c r="E9" s="291"/>
      <c r="F9" s="290"/>
      <c r="G9" s="25"/>
      <c r="H9" s="25"/>
      <c r="I9" s="51"/>
      <c r="J9" s="51"/>
      <c r="K9" s="26"/>
    </row>
    <row r="10" s="9" customFormat="1" customHeight="1" spans="1:11">
      <c r="A10" s="22">
        <v>4</v>
      </c>
      <c r="B10" s="23"/>
      <c r="C10" s="99"/>
      <c r="D10" s="140"/>
      <c r="E10" s="291"/>
      <c r="F10" s="290"/>
      <c r="G10" s="25"/>
      <c r="H10" s="25"/>
      <c r="I10" s="51"/>
      <c r="J10" s="51"/>
      <c r="K10" s="26"/>
    </row>
    <row r="11" s="9" customFormat="1" customHeight="1" spans="1:11">
      <c r="A11" s="22">
        <v>5</v>
      </c>
      <c r="B11" s="23"/>
      <c r="C11" s="99"/>
      <c r="D11" s="140"/>
      <c r="E11" s="291"/>
      <c r="F11" s="290"/>
      <c r="G11" s="25"/>
      <c r="H11" s="25"/>
      <c r="I11" s="51"/>
      <c r="J11" s="51"/>
      <c r="K11" s="26"/>
    </row>
    <row r="12" s="9" customFormat="1" customHeight="1" spans="1:11">
      <c r="A12" s="22">
        <v>6</v>
      </c>
      <c r="B12" s="23"/>
      <c r="C12" s="99"/>
      <c r="D12" s="140"/>
      <c r="E12" s="291"/>
      <c r="F12" s="290"/>
      <c r="G12" s="25"/>
      <c r="H12" s="25"/>
      <c r="I12" s="51"/>
      <c r="J12" s="51"/>
      <c r="K12" s="26"/>
    </row>
    <row r="13" s="9" customFormat="1" customHeight="1" spans="1:11">
      <c r="A13" s="22">
        <v>7</v>
      </c>
      <c r="B13" s="23"/>
      <c r="C13" s="99"/>
      <c r="D13" s="140"/>
      <c r="E13" s="291"/>
      <c r="F13" s="290"/>
      <c r="G13" s="25"/>
      <c r="H13" s="25"/>
      <c r="I13" s="51"/>
      <c r="J13" s="51"/>
      <c r="K13" s="26"/>
    </row>
    <row r="14" s="9" customFormat="1" customHeight="1" spans="1:11">
      <c r="A14" s="22">
        <v>8</v>
      </c>
      <c r="B14" s="23"/>
      <c r="C14" s="99"/>
      <c r="D14" s="140"/>
      <c r="E14" s="291"/>
      <c r="F14" s="290"/>
      <c r="G14" s="25"/>
      <c r="H14" s="25"/>
      <c r="I14" s="51"/>
      <c r="J14" s="51"/>
      <c r="K14" s="26"/>
    </row>
    <row r="15" s="9" customFormat="1" customHeight="1" spans="1:11">
      <c r="A15" s="22">
        <v>9</v>
      </c>
      <c r="B15" s="23"/>
      <c r="C15" s="99"/>
      <c r="D15" s="140"/>
      <c r="E15" s="291"/>
      <c r="F15" s="290"/>
      <c r="G15" s="25"/>
      <c r="H15" s="25"/>
      <c r="I15" s="51"/>
      <c r="J15" s="51"/>
      <c r="K15" s="26"/>
    </row>
    <row r="16" s="9" customFormat="1" customHeight="1" spans="1:11">
      <c r="A16" s="22">
        <v>10</v>
      </c>
      <c r="B16" s="23"/>
      <c r="C16" s="99"/>
      <c r="D16" s="140"/>
      <c r="E16" s="291"/>
      <c r="F16" s="290"/>
      <c r="G16" s="25"/>
      <c r="H16" s="25"/>
      <c r="I16" s="51"/>
      <c r="J16" s="51"/>
      <c r="K16" s="26"/>
    </row>
    <row r="17" s="9" customFormat="1" customHeight="1" spans="1:11">
      <c r="A17" s="22">
        <v>11</v>
      </c>
      <c r="B17" s="23"/>
      <c r="C17" s="99"/>
      <c r="D17" s="140"/>
      <c r="E17" s="291"/>
      <c r="F17" s="290"/>
      <c r="G17" s="25"/>
      <c r="H17" s="25"/>
      <c r="I17" s="51"/>
      <c r="J17" s="51"/>
      <c r="K17" s="26"/>
    </row>
    <row r="18" s="9" customFormat="1" customHeight="1" spans="1:11">
      <c r="A18" s="22">
        <v>12</v>
      </c>
      <c r="B18" s="23"/>
      <c r="C18" s="99"/>
      <c r="D18" s="140"/>
      <c r="E18" s="291"/>
      <c r="F18" s="290"/>
      <c r="G18" s="25"/>
      <c r="H18" s="25"/>
      <c r="I18" s="51"/>
      <c r="J18" s="51"/>
      <c r="K18" s="26"/>
    </row>
    <row r="19" s="9" customFormat="1" customHeight="1" spans="1:11">
      <c r="A19" s="22">
        <v>13</v>
      </c>
      <c r="B19" s="23"/>
      <c r="C19" s="99"/>
      <c r="D19" s="140"/>
      <c r="E19" s="291"/>
      <c r="F19" s="290"/>
      <c r="G19" s="25"/>
      <c r="H19" s="25"/>
      <c r="I19" s="51"/>
      <c r="J19" s="51"/>
      <c r="K19" s="26"/>
    </row>
    <row r="20" s="9" customFormat="1" customHeight="1" spans="1:11">
      <c r="A20" s="22">
        <v>14</v>
      </c>
      <c r="B20" s="23"/>
      <c r="C20" s="99"/>
      <c r="D20" s="140"/>
      <c r="E20" s="291"/>
      <c r="F20" s="290"/>
      <c r="G20" s="25"/>
      <c r="H20" s="25"/>
      <c r="I20" s="51"/>
      <c r="J20" s="51"/>
      <c r="K20" s="26"/>
    </row>
    <row r="21" s="9" customFormat="1" customHeight="1" spans="1:11">
      <c r="A21" s="22">
        <v>15</v>
      </c>
      <c r="B21" s="23"/>
      <c r="C21" s="99"/>
      <c r="D21" s="140"/>
      <c r="E21" s="291"/>
      <c r="F21" s="290"/>
      <c r="G21" s="25"/>
      <c r="H21" s="25"/>
      <c r="I21" s="51"/>
      <c r="J21" s="51"/>
      <c r="K21" s="26"/>
    </row>
    <row r="22" s="9" customFormat="1" customHeight="1" spans="1:11">
      <c r="A22" s="22">
        <v>16</v>
      </c>
      <c r="B22" s="23"/>
      <c r="C22" s="99"/>
      <c r="D22" s="140"/>
      <c r="E22" s="291"/>
      <c r="F22" s="290"/>
      <c r="G22" s="25"/>
      <c r="H22" s="25"/>
      <c r="I22" s="51"/>
      <c r="J22" s="51"/>
      <c r="K22" s="26"/>
    </row>
    <row r="23" s="9" customFormat="1" customHeight="1" spans="1:11">
      <c r="A23" s="22">
        <v>17</v>
      </c>
      <c r="B23" s="23"/>
      <c r="C23" s="99"/>
      <c r="D23" s="140"/>
      <c r="E23" s="291"/>
      <c r="F23" s="290"/>
      <c r="G23" s="25"/>
      <c r="H23" s="25"/>
      <c r="I23" s="51"/>
      <c r="J23" s="51"/>
      <c r="K23" s="26"/>
    </row>
    <row r="24" s="9" customFormat="1" customHeight="1" spans="1:11">
      <c r="A24" s="22">
        <v>18</v>
      </c>
      <c r="B24" s="23"/>
      <c r="C24" s="99"/>
      <c r="D24" s="140"/>
      <c r="E24" s="291"/>
      <c r="F24" s="290"/>
      <c r="G24" s="25"/>
      <c r="H24" s="25"/>
      <c r="I24" s="51"/>
      <c r="J24" s="51"/>
      <c r="K24" s="26"/>
    </row>
    <row r="25" s="9" customFormat="1" customHeight="1" spans="1:11">
      <c r="A25" s="22">
        <v>19</v>
      </c>
      <c r="B25" s="23"/>
      <c r="C25" s="99"/>
      <c r="D25" s="140"/>
      <c r="E25" s="291"/>
      <c r="F25" s="290"/>
      <c r="G25" s="25"/>
      <c r="H25" s="25"/>
      <c r="I25" s="51"/>
      <c r="J25" s="51"/>
      <c r="K25" s="26"/>
    </row>
    <row r="26" s="9" customFormat="1" customHeight="1" spans="1:11">
      <c r="A26" s="22">
        <v>20</v>
      </c>
      <c r="B26" s="23"/>
      <c r="C26" s="99"/>
      <c r="D26" s="140"/>
      <c r="E26" s="291"/>
      <c r="F26" s="290"/>
      <c r="G26" s="25"/>
      <c r="H26" s="25"/>
      <c r="I26" s="51"/>
      <c r="J26" s="51"/>
      <c r="K26" s="26"/>
    </row>
    <row r="27" s="9" customFormat="1" customHeight="1" spans="1:11">
      <c r="A27" s="27" t="s">
        <v>384</v>
      </c>
      <c r="B27" s="28"/>
      <c r="C27" s="28"/>
      <c r="D27" s="29"/>
      <c r="E27" s="291"/>
      <c r="F27" s="290"/>
      <c r="G27" s="102">
        <f>SUM(G7:G26)</f>
        <v>0</v>
      </c>
      <c r="H27" s="102">
        <f>SUM(H7:H26)</f>
        <v>0</v>
      </c>
      <c r="I27" s="103">
        <f>IF(SUM(I7:I26)-(H27-G27)&lt;0.001,SUM(I7:I26),"false")</f>
        <v>0</v>
      </c>
      <c r="J27" s="51">
        <f>IF(G27=0,0,I27/ABS(G27))*100</f>
        <v>0</v>
      </c>
      <c r="K27" s="31"/>
    </row>
    <row r="28" s="10" customFormat="1" customHeight="1" spans="1:13">
      <c r="A28" s="32"/>
      <c r="D28" s="33"/>
      <c r="E28" s="33"/>
      <c r="F28" s="33"/>
      <c r="G28" s="33"/>
      <c r="H28" s="33"/>
      <c r="I28" s="34"/>
      <c r="J28" s="34"/>
      <c r="K28" s="34"/>
      <c r="L28" s="129"/>
      <c r="M28" s="129"/>
    </row>
    <row r="29" s="10" customFormat="1" customHeight="1" spans="1:13">
      <c r="A29" s="35" t="str">
        <f>表头信息!D8&amp;表头信息!E8</f>
        <v>产权持有单位填表人：谭勃</v>
      </c>
      <c r="B29" s="35"/>
      <c r="C29" s="35"/>
      <c r="D29" s="35"/>
      <c r="E29" s="39"/>
      <c r="F29" s="39"/>
      <c r="G29" s="39"/>
      <c r="H29" s="39"/>
      <c r="I29" s="70" t="str">
        <f>表头信息!D20&amp;表头信息!E23</f>
        <v>评估人员：柳青、殷涛</v>
      </c>
      <c r="J29" s="98"/>
      <c r="K29" s="98"/>
      <c r="L29" s="295"/>
      <c r="M29" s="36"/>
    </row>
    <row r="30" s="10" customFormat="1" customHeight="1" spans="1:13">
      <c r="A30" s="38" t="str">
        <f>表头信息!D11&amp;表头信息!E11</f>
        <v>填表日期：2022年11月2日</v>
      </c>
      <c r="B30" s="36"/>
      <c r="C30" s="36"/>
      <c r="D30" s="36"/>
      <c r="E30" s="39"/>
      <c r="F30" s="39"/>
      <c r="G30" s="39"/>
      <c r="H30" s="39"/>
      <c r="J30" s="39"/>
      <c r="K30" s="39"/>
      <c r="L30" s="295"/>
      <c r="M30" s="36"/>
    </row>
    <row r="31" customHeight="1" spans="4:8">
      <c r="D31" s="71"/>
      <c r="E31" s="71"/>
      <c r="F31" s="71"/>
      <c r="G31" s="71"/>
      <c r="H31" s="71"/>
    </row>
    <row r="32" customHeight="1" spans="5:6">
      <c r="E32" s="292"/>
      <c r="F32" s="293"/>
    </row>
    <row r="33" customHeight="1" spans="5:6">
      <c r="E33" s="292"/>
      <c r="F33" s="293"/>
    </row>
    <row r="34" customHeight="1" spans="5:6">
      <c r="E34" s="292"/>
      <c r="F34" s="293"/>
    </row>
    <row r="35" customHeight="1" spans="5:6">
      <c r="E35" s="292"/>
      <c r="F35" s="293"/>
    </row>
    <row r="36" customHeight="1" spans="5:6">
      <c r="E36" s="292"/>
      <c r="F36" s="293"/>
    </row>
    <row r="37" customHeight="1" spans="5:6">
      <c r="E37" s="292"/>
      <c r="F37" s="293"/>
    </row>
    <row r="38" customHeight="1" spans="5:6">
      <c r="E38" s="292"/>
      <c r="F38" s="293"/>
    </row>
    <row r="39" customHeight="1" spans="5:6">
      <c r="E39" s="292"/>
      <c r="F39" s="293"/>
    </row>
    <row r="40" customHeight="1" spans="5:6">
      <c r="E40" s="292"/>
      <c r="F40" s="293"/>
    </row>
    <row r="41" customHeight="1" spans="5:6">
      <c r="E41" s="292"/>
      <c r="F41" s="293"/>
    </row>
    <row r="42" customHeight="1" spans="5:6">
      <c r="E42" s="292"/>
      <c r="F42" s="293"/>
    </row>
    <row r="43" customHeight="1" spans="5:6">
      <c r="E43" s="292"/>
      <c r="F43" s="293"/>
    </row>
  </sheetData>
  <protectedRanges>
    <protectedRange sqref="K7:K26 A7:D26 G7:H26" name="区域1"/>
  </protectedRanges>
  <mergeCells count="17">
    <mergeCell ref="A1:K1"/>
    <mergeCell ref="A2:K2"/>
    <mergeCell ref="A27:D27"/>
    <mergeCell ref="D28:H28"/>
    <mergeCell ref="A29:D29"/>
    <mergeCell ref="I29:K29"/>
    <mergeCell ref="A5:A6"/>
    <mergeCell ref="B5:B6"/>
    <mergeCell ref="C5:C6"/>
    <mergeCell ref="D5:D6"/>
    <mergeCell ref="E5:E6"/>
    <mergeCell ref="F5:F6"/>
    <mergeCell ref="G5:G6"/>
    <mergeCell ref="H5:H6"/>
    <mergeCell ref="I5:I6"/>
    <mergeCell ref="J5:J6"/>
    <mergeCell ref="K5:K6"/>
  </mergeCells>
  <conditionalFormatting sqref="L5:R6">
    <cfRule type="expression" dxfId="0" priority="1" stopIfTrue="1">
      <formula>$O$8=""</formula>
    </cfRule>
  </conditionalFormatting>
  <dataValidations count="1">
    <dataValidation type="list" allowBlank="1" showInputMessage="1" showErrorMessage="1" sqref="Q5:R6 M5:O6">
      <formula1>$P$8</formula1>
    </dataValidation>
  </dataValidations>
  <hyperlinks>
    <hyperlink ref="A1:K1" location="'3-8其他应收款汇总'!B8" display="=&quot;应收股利（应收利润）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270" name="Check Box 70" r:id="rId4">
              <controlPr defaultSize="0">
                <anchor moveWithCells="1">
                  <from>
                    <xdr:col>11</xdr:col>
                    <xdr:colOff>114300</xdr:colOff>
                    <xdr:row>0</xdr:row>
                    <xdr:rowOff>100965</xdr:rowOff>
                  </from>
                  <to>
                    <xdr:col>12</xdr:col>
                    <xdr:colOff>680085</xdr:colOff>
                    <xdr:row>1</xdr:row>
                    <xdr:rowOff>146050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31"/>
  <sheetViews>
    <sheetView view="pageBreakPreview" zoomScale="85" zoomScaleNormal="100" workbookViewId="0">
      <pane xSplit="1" ySplit="6" topLeftCell="B7" activePane="bottomRight" state="frozen"/>
      <selection/>
      <selection pane="topRight"/>
      <selection pane="bottomLeft"/>
      <selection pane="bottomRight" activeCell="B20" sqref="B20"/>
    </sheetView>
  </sheetViews>
  <sheetFormatPr defaultColWidth="8.66666666666667" defaultRowHeight="15.75" customHeight="1"/>
  <cols>
    <col min="1" max="1" width="5.25" style="11" customWidth="1"/>
    <col min="2" max="2" width="20.8333333333333" style="11" customWidth="1"/>
    <col min="3" max="4" width="10.3333333333333" style="11" customWidth="1"/>
    <col min="5" max="5" width="6" style="11" customWidth="1"/>
    <col min="6" max="6" width="9.25" style="11" customWidth="1"/>
    <col min="7" max="12" width="12.75" style="275" hidden="1" customWidth="1" outlineLevel="1"/>
    <col min="13" max="13" width="7.58333333333333" style="11" customWidth="1" collapsed="1"/>
    <col min="14" max="14" width="11.5" style="11" customWidth="1"/>
    <col min="15" max="15" width="11.8333333333333" style="207" customWidth="1"/>
    <col min="16" max="16" width="11.8333333333333" style="11" customWidth="1"/>
    <col min="17" max="17" width="9.5" style="11" customWidth="1"/>
    <col min="18" max="19" width="8" style="11" customWidth="1"/>
    <col min="20" max="26" width="9" style="11"/>
    <col min="27" max="27" width="9" style="269"/>
    <col min="28" max="28" width="9" style="191"/>
    <col min="29" max="32" width="9" style="11"/>
    <col min="33" max="16384" width="8.66666666666667" style="11"/>
  </cols>
  <sheetData>
    <row r="1" s="7" customFormat="1" ht="30" customHeight="1" spans="1:28">
      <c r="A1" s="12" t="str">
        <f>"其他应收款评估"&amp;表头信息!E35</f>
        <v>其他应收款评估明细表</v>
      </c>
      <c r="B1" s="12"/>
      <c r="C1" s="12"/>
      <c r="D1" s="12"/>
      <c r="E1" s="12"/>
      <c r="F1" s="12"/>
      <c r="G1" s="12"/>
      <c r="H1" s="12"/>
      <c r="I1" s="12"/>
      <c r="J1" s="12"/>
      <c r="K1" s="12"/>
      <c r="L1" s="12"/>
      <c r="M1" s="12"/>
      <c r="N1" s="12"/>
      <c r="O1" s="12"/>
      <c r="P1" s="12"/>
      <c r="Q1" s="12"/>
      <c r="R1" s="12"/>
      <c r="S1" s="12"/>
      <c r="AA1" s="270"/>
      <c r="AB1" s="200"/>
    </row>
    <row r="2" customHeight="1" spans="1:19">
      <c r="A2" s="13" t="str">
        <f>表头信息!D5&amp;表头信息!E5</f>
        <v>评估基准日：2022年10月31日</v>
      </c>
      <c r="B2" s="13"/>
      <c r="C2" s="13"/>
      <c r="D2" s="13"/>
      <c r="E2" s="13"/>
      <c r="F2" s="13"/>
      <c r="G2" s="13"/>
      <c r="H2" s="13"/>
      <c r="I2" s="13"/>
      <c r="J2" s="13"/>
      <c r="K2" s="13"/>
      <c r="L2" s="13"/>
      <c r="M2" s="13"/>
      <c r="N2" s="13"/>
      <c r="O2" s="14"/>
      <c r="P2" s="14"/>
      <c r="Q2" s="14"/>
      <c r="R2" s="14"/>
      <c r="S2" s="14"/>
    </row>
    <row r="3" customHeight="1" spans="1:19">
      <c r="A3" s="13"/>
      <c r="B3" s="13"/>
      <c r="C3" s="13"/>
      <c r="D3" s="13"/>
      <c r="E3" s="13"/>
      <c r="F3" s="13"/>
      <c r="G3" s="276"/>
      <c r="H3" s="276"/>
      <c r="I3" s="276"/>
      <c r="J3" s="276"/>
      <c r="K3" s="276"/>
      <c r="L3" s="276"/>
      <c r="M3" s="13"/>
      <c r="N3" s="13"/>
      <c r="O3" s="14"/>
      <c r="P3" s="14"/>
      <c r="Q3" s="14"/>
      <c r="R3" s="14"/>
      <c r="S3" s="15" t="s">
        <v>436</v>
      </c>
    </row>
    <row r="4" customHeight="1" spans="1:19">
      <c r="A4" s="83" t="str">
        <f>表头信息!D2&amp;表头信息!E2</f>
        <v>产权持有单位：西安曲江楼观旅游农业开发有限公司</v>
      </c>
      <c r="B4" s="18"/>
      <c r="C4" s="18"/>
      <c r="D4" s="18"/>
      <c r="E4" s="18"/>
      <c r="F4" s="18"/>
      <c r="G4" s="277"/>
      <c r="H4" s="277"/>
      <c r="I4" s="277"/>
      <c r="J4" s="277"/>
      <c r="K4" s="277"/>
      <c r="L4" s="277"/>
      <c r="M4" s="18"/>
      <c r="N4" s="18"/>
      <c r="O4" s="208"/>
      <c r="P4" s="18"/>
      <c r="Q4" s="18"/>
      <c r="R4" s="18"/>
      <c r="S4" s="19" t="s">
        <v>3</v>
      </c>
    </row>
    <row r="5" s="8" customFormat="1" customHeight="1" spans="1:28">
      <c r="A5" s="20" t="s">
        <v>5</v>
      </c>
      <c r="B5" s="20" t="s">
        <v>437</v>
      </c>
      <c r="C5" s="20" t="s">
        <v>388</v>
      </c>
      <c r="D5" s="20" t="s">
        <v>389</v>
      </c>
      <c r="E5" s="20" t="s">
        <v>391</v>
      </c>
      <c r="F5" s="20" t="s">
        <v>390</v>
      </c>
      <c r="G5" s="278" t="s">
        <v>394</v>
      </c>
      <c r="H5" s="278" t="s">
        <v>395</v>
      </c>
      <c r="I5" s="278" t="s">
        <v>396</v>
      </c>
      <c r="J5" s="278" t="s">
        <v>397</v>
      </c>
      <c r="K5" s="278" t="s">
        <v>398</v>
      </c>
      <c r="L5" s="278" t="s">
        <v>399</v>
      </c>
      <c r="M5" s="20" t="s">
        <v>392</v>
      </c>
      <c r="N5" s="20" t="s">
        <v>393</v>
      </c>
      <c r="O5" s="20" t="s">
        <v>238</v>
      </c>
      <c r="P5" s="20" t="s">
        <v>239</v>
      </c>
      <c r="Q5" s="20" t="s">
        <v>240</v>
      </c>
      <c r="R5" s="20" t="s">
        <v>241</v>
      </c>
      <c r="S5" s="20" t="s">
        <v>8</v>
      </c>
      <c r="T5" s="209" t="s">
        <v>297</v>
      </c>
      <c r="U5" s="210" t="s">
        <v>311</v>
      </c>
      <c r="V5" s="210" t="s">
        <v>311</v>
      </c>
      <c r="W5" s="210" t="s">
        <v>312</v>
      </c>
      <c r="X5" s="210" t="s">
        <v>400</v>
      </c>
      <c r="Y5" s="210" t="s">
        <v>345</v>
      </c>
      <c r="Z5" s="210" t="s">
        <v>401</v>
      </c>
      <c r="AA5" s="213" t="s">
        <v>381</v>
      </c>
      <c r="AB5" s="214" t="s">
        <v>382</v>
      </c>
    </row>
    <row r="6" s="8" customFormat="1" customHeight="1" spans="1:28">
      <c r="A6" s="21"/>
      <c r="B6" s="21"/>
      <c r="C6" s="21"/>
      <c r="D6" s="21"/>
      <c r="E6" s="21"/>
      <c r="F6" s="21"/>
      <c r="G6" s="279"/>
      <c r="H6" s="279"/>
      <c r="I6" s="279"/>
      <c r="J6" s="279"/>
      <c r="K6" s="279"/>
      <c r="L6" s="279"/>
      <c r="M6" s="21"/>
      <c r="N6" s="21"/>
      <c r="O6" s="21"/>
      <c r="P6" s="21"/>
      <c r="Q6" s="21"/>
      <c r="R6" s="21"/>
      <c r="S6" s="21"/>
      <c r="T6" s="211" t="s">
        <v>438</v>
      </c>
      <c r="U6" s="212" t="s">
        <v>318</v>
      </c>
      <c r="V6" s="212" t="s">
        <v>319</v>
      </c>
      <c r="W6" s="212" t="s">
        <v>320</v>
      </c>
      <c r="X6" s="212" t="s">
        <v>403</v>
      </c>
      <c r="Y6" s="212" t="s">
        <v>348</v>
      </c>
      <c r="Z6" s="212" t="s">
        <v>348</v>
      </c>
      <c r="AA6" s="215"/>
      <c r="AB6" s="216"/>
    </row>
    <row r="7" s="9" customFormat="1" customHeight="1" spans="1:28">
      <c r="A7" s="22">
        <v>1</v>
      </c>
      <c r="B7" s="23"/>
      <c r="C7" s="22"/>
      <c r="D7" s="99"/>
      <c r="E7" s="99"/>
      <c r="F7" s="140"/>
      <c r="G7" s="25"/>
      <c r="H7" s="25"/>
      <c r="I7" s="25"/>
      <c r="J7" s="25"/>
      <c r="K7" s="25"/>
      <c r="L7" s="25"/>
      <c r="M7" s="73"/>
      <c r="N7" s="73"/>
      <c r="O7" s="25"/>
      <c r="P7" s="25"/>
      <c r="Q7" s="51">
        <f>P7-O7</f>
        <v>0</v>
      </c>
      <c r="R7" s="51">
        <f>IF(O7=0,0,Q7/ABS(O7))*100</f>
        <v>0</v>
      </c>
      <c r="S7" s="26"/>
      <c r="AA7" s="272"/>
      <c r="AB7" s="203"/>
    </row>
    <row r="8" s="9" customFormat="1" customHeight="1" spans="1:28">
      <c r="A8" s="22">
        <v>2</v>
      </c>
      <c r="B8" s="23"/>
      <c r="C8" s="22"/>
      <c r="D8" s="99"/>
      <c r="E8" s="99"/>
      <c r="F8" s="140"/>
      <c r="G8" s="25"/>
      <c r="H8" s="25"/>
      <c r="I8" s="25"/>
      <c r="J8" s="25"/>
      <c r="K8" s="25"/>
      <c r="L8" s="25"/>
      <c r="M8" s="73"/>
      <c r="N8" s="73"/>
      <c r="O8" s="25"/>
      <c r="P8" s="25"/>
      <c r="Q8" s="51"/>
      <c r="R8" s="51"/>
      <c r="S8" s="26"/>
      <c r="AA8" s="272"/>
      <c r="AB8" s="203"/>
    </row>
    <row r="9" s="9" customFormat="1" customHeight="1" spans="1:28">
      <c r="A9" s="22">
        <v>3</v>
      </c>
      <c r="B9" s="23"/>
      <c r="C9" s="22"/>
      <c r="D9" s="99"/>
      <c r="E9" s="99"/>
      <c r="F9" s="140"/>
      <c r="G9" s="25"/>
      <c r="H9" s="25"/>
      <c r="I9" s="25"/>
      <c r="J9" s="25"/>
      <c r="K9" s="25"/>
      <c r="L9" s="25"/>
      <c r="M9" s="73"/>
      <c r="N9" s="73"/>
      <c r="O9" s="25"/>
      <c r="P9" s="25"/>
      <c r="Q9" s="51"/>
      <c r="R9" s="51"/>
      <c r="S9" s="26"/>
      <c r="AA9" s="272"/>
      <c r="AB9" s="203"/>
    </row>
    <row r="10" s="9" customFormat="1" customHeight="1" spans="1:28">
      <c r="A10" s="22">
        <v>4</v>
      </c>
      <c r="B10" s="23"/>
      <c r="C10" s="22"/>
      <c r="D10" s="99"/>
      <c r="E10" s="99"/>
      <c r="F10" s="140"/>
      <c r="G10" s="25"/>
      <c r="H10" s="25"/>
      <c r="I10" s="25"/>
      <c r="J10" s="25"/>
      <c r="K10" s="25"/>
      <c r="L10" s="25"/>
      <c r="M10" s="73"/>
      <c r="N10" s="73"/>
      <c r="O10" s="25"/>
      <c r="P10" s="25"/>
      <c r="Q10" s="51"/>
      <c r="R10" s="51"/>
      <c r="S10" s="26"/>
      <c r="AA10" s="272"/>
      <c r="AB10" s="203"/>
    </row>
    <row r="11" s="9" customFormat="1" customHeight="1" spans="1:28">
      <c r="A11" s="22">
        <v>5</v>
      </c>
      <c r="B11" s="23"/>
      <c r="C11" s="22"/>
      <c r="D11" s="99"/>
      <c r="E11" s="99"/>
      <c r="F11" s="140"/>
      <c r="G11" s="25"/>
      <c r="H11" s="25"/>
      <c r="I11" s="25"/>
      <c r="J11" s="25"/>
      <c r="K11" s="25"/>
      <c r="L11" s="25"/>
      <c r="M11" s="73"/>
      <c r="N11" s="73"/>
      <c r="O11" s="25"/>
      <c r="P11" s="25"/>
      <c r="Q11" s="51"/>
      <c r="R11" s="51"/>
      <c r="S11" s="26"/>
      <c r="AA11" s="272"/>
      <c r="AB11" s="203"/>
    </row>
    <row r="12" s="9" customFormat="1" customHeight="1" spans="1:28">
      <c r="A12" s="22">
        <v>6</v>
      </c>
      <c r="B12" s="23"/>
      <c r="C12" s="22"/>
      <c r="D12" s="99"/>
      <c r="E12" s="99"/>
      <c r="F12" s="140"/>
      <c r="G12" s="25"/>
      <c r="H12" s="25"/>
      <c r="I12" s="25"/>
      <c r="J12" s="25"/>
      <c r="K12" s="25"/>
      <c r="L12" s="25"/>
      <c r="M12" s="73"/>
      <c r="N12" s="73"/>
      <c r="O12" s="25"/>
      <c r="P12" s="25"/>
      <c r="Q12" s="51"/>
      <c r="R12" s="51"/>
      <c r="S12" s="26"/>
      <c r="AA12" s="272"/>
      <c r="AB12" s="203"/>
    </row>
    <row r="13" s="9" customFormat="1" customHeight="1" spans="1:28">
      <c r="A13" s="22">
        <v>7</v>
      </c>
      <c r="B13" s="23"/>
      <c r="C13" s="22"/>
      <c r="D13" s="99"/>
      <c r="E13" s="99"/>
      <c r="F13" s="140"/>
      <c r="G13" s="25"/>
      <c r="H13" s="25"/>
      <c r="I13" s="25"/>
      <c r="J13" s="25"/>
      <c r="K13" s="25"/>
      <c r="L13" s="25"/>
      <c r="M13" s="73"/>
      <c r="N13" s="73"/>
      <c r="O13" s="25"/>
      <c r="P13" s="25"/>
      <c r="Q13" s="51"/>
      <c r="R13" s="51"/>
      <c r="S13" s="26"/>
      <c r="AA13" s="272"/>
      <c r="AB13" s="203"/>
    </row>
    <row r="14" s="9" customFormat="1" customHeight="1" spans="1:28">
      <c r="A14" s="22">
        <v>8</v>
      </c>
      <c r="B14" s="23"/>
      <c r="C14" s="22"/>
      <c r="D14" s="99"/>
      <c r="E14" s="99"/>
      <c r="F14" s="140"/>
      <c r="G14" s="25"/>
      <c r="H14" s="25"/>
      <c r="I14" s="25"/>
      <c r="J14" s="25"/>
      <c r="K14" s="25"/>
      <c r="L14" s="25"/>
      <c r="M14" s="73"/>
      <c r="N14" s="73"/>
      <c r="O14" s="25"/>
      <c r="P14" s="25"/>
      <c r="Q14" s="51"/>
      <c r="R14" s="51"/>
      <c r="S14" s="26"/>
      <c r="AA14" s="272"/>
      <c r="AB14" s="203"/>
    </row>
    <row r="15" s="9" customFormat="1" customHeight="1" spans="1:28">
      <c r="A15" s="22">
        <v>9</v>
      </c>
      <c r="B15" s="23"/>
      <c r="C15" s="22"/>
      <c r="D15" s="99"/>
      <c r="E15" s="99"/>
      <c r="F15" s="140"/>
      <c r="G15" s="25"/>
      <c r="H15" s="25"/>
      <c r="I15" s="25"/>
      <c r="J15" s="25"/>
      <c r="K15" s="25"/>
      <c r="L15" s="25"/>
      <c r="M15" s="73"/>
      <c r="N15" s="73"/>
      <c r="O15" s="25"/>
      <c r="P15" s="25"/>
      <c r="Q15" s="51"/>
      <c r="R15" s="51"/>
      <c r="S15" s="26"/>
      <c r="AA15" s="272"/>
      <c r="AB15" s="203"/>
    </row>
    <row r="16" s="9" customFormat="1" customHeight="1" spans="1:28">
      <c r="A16" s="22">
        <v>10</v>
      </c>
      <c r="B16" s="90"/>
      <c r="C16" s="91"/>
      <c r="D16" s="99"/>
      <c r="E16" s="99"/>
      <c r="F16" s="140"/>
      <c r="G16" s="25"/>
      <c r="H16" s="25"/>
      <c r="I16" s="25"/>
      <c r="J16" s="25"/>
      <c r="K16" s="25"/>
      <c r="L16" s="25"/>
      <c r="M16" s="73"/>
      <c r="N16" s="73"/>
      <c r="O16" s="25"/>
      <c r="P16" s="25"/>
      <c r="Q16" s="51"/>
      <c r="R16" s="51"/>
      <c r="S16" s="26"/>
      <c r="AA16" s="272"/>
      <c r="AB16" s="203"/>
    </row>
    <row r="17" s="9" customFormat="1" customHeight="1" spans="1:28">
      <c r="A17" s="22">
        <v>11</v>
      </c>
      <c r="B17" s="90"/>
      <c r="C17" s="91"/>
      <c r="D17" s="99"/>
      <c r="E17" s="99"/>
      <c r="F17" s="140"/>
      <c r="G17" s="25"/>
      <c r="H17" s="25"/>
      <c r="I17" s="25"/>
      <c r="J17" s="25"/>
      <c r="K17" s="25"/>
      <c r="L17" s="25"/>
      <c r="M17" s="73"/>
      <c r="N17" s="73"/>
      <c r="O17" s="25"/>
      <c r="P17" s="25"/>
      <c r="Q17" s="51"/>
      <c r="R17" s="51"/>
      <c r="S17" s="26"/>
      <c r="AA17" s="272"/>
      <c r="AB17" s="203"/>
    </row>
    <row r="18" s="9" customFormat="1" customHeight="1" spans="1:28">
      <c r="A18" s="22">
        <v>12</v>
      </c>
      <c r="B18" s="90"/>
      <c r="C18" s="91"/>
      <c r="D18" s="99"/>
      <c r="E18" s="99"/>
      <c r="F18" s="140"/>
      <c r="G18" s="25"/>
      <c r="H18" s="25"/>
      <c r="I18" s="25"/>
      <c r="J18" s="25"/>
      <c r="K18" s="25"/>
      <c r="L18" s="25"/>
      <c r="M18" s="73"/>
      <c r="N18" s="73"/>
      <c r="O18" s="25"/>
      <c r="P18" s="25"/>
      <c r="Q18" s="51"/>
      <c r="R18" s="51"/>
      <c r="S18" s="26"/>
      <c r="AA18" s="272"/>
      <c r="AB18" s="203"/>
    </row>
    <row r="19" s="9" customFormat="1" customHeight="1" spans="1:28">
      <c r="A19" s="22">
        <v>13</v>
      </c>
      <c r="B19" s="90"/>
      <c r="C19" s="91"/>
      <c r="D19" s="99"/>
      <c r="E19" s="99"/>
      <c r="F19" s="140"/>
      <c r="G19" s="25"/>
      <c r="H19" s="25"/>
      <c r="I19" s="25"/>
      <c r="J19" s="25"/>
      <c r="K19" s="25"/>
      <c r="L19" s="25"/>
      <c r="M19" s="73"/>
      <c r="N19" s="73"/>
      <c r="O19" s="25"/>
      <c r="P19" s="25"/>
      <c r="Q19" s="51"/>
      <c r="R19" s="51"/>
      <c r="S19" s="26"/>
      <c r="AA19" s="272"/>
      <c r="AB19" s="203"/>
    </row>
    <row r="20" s="9" customFormat="1" customHeight="1" spans="1:28">
      <c r="A20" s="22">
        <v>14</v>
      </c>
      <c r="B20" s="90"/>
      <c r="C20" s="91"/>
      <c r="D20" s="99"/>
      <c r="E20" s="99"/>
      <c r="F20" s="140"/>
      <c r="G20" s="25"/>
      <c r="H20" s="25"/>
      <c r="I20" s="25"/>
      <c r="J20" s="25"/>
      <c r="K20" s="25"/>
      <c r="L20" s="25"/>
      <c r="M20" s="73"/>
      <c r="N20" s="73"/>
      <c r="O20" s="25"/>
      <c r="P20" s="25"/>
      <c r="Q20" s="51"/>
      <c r="R20" s="51"/>
      <c r="S20" s="26"/>
      <c r="AA20" s="272"/>
      <c r="AB20" s="203"/>
    </row>
    <row r="21" s="9" customFormat="1" customHeight="1" spans="1:28">
      <c r="A21" s="22">
        <v>15</v>
      </c>
      <c r="B21" s="23"/>
      <c r="C21" s="22"/>
      <c r="D21" s="99"/>
      <c r="E21" s="99"/>
      <c r="F21" s="140"/>
      <c r="G21" s="25"/>
      <c r="H21" s="25"/>
      <c r="I21" s="25"/>
      <c r="J21" s="25"/>
      <c r="K21" s="25"/>
      <c r="L21" s="25"/>
      <c r="M21" s="73"/>
      <c r="N21" s="73"/>
      <c r="O21" s="25"/>
      <c r="P21" s="25"/>
      <c r="Q21" s="51"/>
      <c r="R21" s="51"/>
      <c r="S21" s="26"/>
      <c r="AA21" s="272"/>
      <c r="AB21" s="203"/>
    </row>
    <row r="22" s="9" customFormat="1" customHeight="1" spans="1:28">
      <c r="A22" s="22">
        <v>16</v>
      </c>
      <c r="B22" s="23"/>
      <c r="C22" s="22"/>
      <c r="D22" s="99"/>
      <c r="E22" s="99"/>
      <c r="F22" s="140"/>
      <c r="G22" s="25"/>
      <c r="H22" s="25"/>
      <c r="I22" s="25"/>
      <c r="J22" s="25"/>
      <c r="K22" s="25"/>
      <c r="L22" s="25"/>
      <c r="M22" s="73"/>
      <c r="N22" s="73"/>
      <c r="O22" s="25"/>
      <c r="P22" s="25"/>
      <c r="Q22" s="51"/>
      <c r="R22" s="51"/>
      <c r="S22" s="26"/>
      <c r="AA22" s="272"/>
      <c r="AB22" s="203"/>
    </row>
    <row r="23" s="9" customFormat="1" customHeight="1" spans="1:28">
      <c r="A23" s="22">
        <v>17</v>
      </c>
      <c r="B23" s="23"/>
      <c r="C23" s="22"/>
      <c r="D23" s="99"/>
      <c r="E23" s="99"/>
      <c r="F23" s="140"/>
      <c r="G23" s="25"/>
      <c r="H23" s="25"/>
      <c r="I23" s="25"/>
      <c r="J23" s="25"/>
      <c r="K23" s="25"/>
      <c r="L23" s="25"/>
      <c r="M23" s="73"/>
      <c r="N23" s="73"/>
      <c r="O23" s="25"/>
      <c r="P23" s="25"/>
      <c r="Q23" s="51"/>
      <c r="R23" s="51"/>
      <c r="S23" s="26"/>
      <c r="AA23" s="272"/>
      <c r="AB23" s="203"/>
    </row>
    <row r="24" s="9" customFormat="1" customHeight="1" spans="1:28">
      <c r="A24" s="27" t="s">
        <v>384</v>
      </c>
      <c r="B24" s="28"/>
      <c r="C24" s="28"/>
      <c r="D24" s="28"/>
      <c r="E24" s="28"/>
      <c r="F24" s="28"/>
      <c r="G24" s="28"/>
      <c r="H24" s="28"/>
      <c r="I24" s="28"/>
      <c r="J24" s="28"/>
      <c r="K24" s="28"/>
      <c r="L24" s="28"/>
      <c r="M24" s="29"/>
      <c r="N24" s="29"/>
      <c r="O24" s="63">
        <f>SUM(O7:O23)</f>
        <v>0</v>
      </c>
      <c r="P24" s="63">
        <f>SUM(P7:P23)</f>
        <v>0</v>
      </c>
      <c r="Q24" s="51">
        <f>IF(SUM(Q4:Q23)-(P24-O24)&lt;0.001,SUM(Q4:Q23),"false")</f>
        <v>0</v>
      </c>
      <c r="R24" s="51">
        <f>IF(O24=0,0,Q24/ABS(O24))*100</f>
        <v>0</v>
      </c>
      <c r="S24" s="31"/>
      <c r="AA24" s="272"/>
      <c r="AB24" s="203"/>
    </row>
    <row r="25" s="9" customFormat="1" customHeight="1" spans="1:28">
      <c r="A25" s="27" t="s">
        <v>439</v>
      </c>
      <c r="B25" s="28"/>
      <c r="C25" s="28"/>
      <c r="D25" s="28"/>
      <c r="E25" s="28"/>
      <c r="F25" s="28"/>
      <c r="G25" s="28"/>
      <c r="H25" s="28"/>
      <c r="I25" s="28"/>
      <c r="J25" s="28"/>
      <c r="K25" s="28"/>
      <c r="L25" s="28"/>
      <c r="M25" s="29"/>
      <c r="N25" s="29"/>
      <c r="O25" s="283"/>
      <c r="P25" s="93"/>
      <c r="Q25" s="51">
        <f>P25-O25</f>
        <v>0</v>
      </c>
      <c r="R25" s="51">
        <f>IF(O25=0,0,Q25/ABS(O25))*100</f>
        <v>0</v>
      </c>
      <c r="S25" s="31"/>
      <c r="T25" s="274" t="s">
        <v>440</v>
      </c>
      <c r="AA25" s="272"/>
      <c r="AB25" s="285">
        <f>SUM(AB7:AB24)</f>
        <v>0</v>
      </c>
    </row>
    <row r="26" s="9" customFormat="1" customHeight="1" spans="1:28">
      <c r="A26" s="27" t="s">
        <v>291</v>
      </c>
      <c r="B26" s="28"/>
      <c r="C26" s="28"/>
      <c r="D26" s="28"/>
      <c r="E26" s="28"/>
      <c r="F26" s="28"/>
      <c r="G26" s="28"/>
      <c r="H26" s="28"/>
      <c r="I26" s="28"/>
      <c r="J26" s="28"/>
      <c r="K26" s="28"/>
      <c r="L26" s="28"/>
      <c r="M26" s="29"/>
      <c r="N26" s="29"/>
      <c r="O26" s="284">
        <f>O24-O25</f>
        <v>0</v>
      </c>
      <c r="P26" s="284">
        <f>P24-P25</f>
        <v>0</v>
      </c>
      <c r="Q26" s="284">
        <f>Q24-Q25</f>
        <v>0</v>
      </c>
      <c r="R26" s="51">
        <f>IF(O26=0,0,Q26/ABS(O26))*100</f>
        <v>0</v>
      </c>
      <c r="S26" s="31"/>
      <c r="AA26" s="272"/>
      <c r="AB26" s="203"/>
    </row>
    <row r="27" s="10" customFormat="1" customHeight="1" spans="1:28">
      <c r="A27" s="32"/>
      <c r="D27" s="33"/>
      <c r="E27" s="33"/>
      <c r="F27" s="33"/>
      <c r="G27" s="33"/>
      <c r="H27" s="33"/>
      <c r="I27" s="33"/>
      <c r="J27" s="33"/>
      <c r="K27" s="33"/>
      <c r="L27" s="33"/>
      <c r="M27" s="33"/>
      <c r="N27" s="33"/>
      <c r="O27" s="33"/>
      <c r="P27" s="34"/>
      <c r="Q27" s="34"/>
      <c r="R27" s="34"/>
      <c r="S27" s="34"/>
      <c r="AA27" s="231"/>
      <c r="AB27" s="204"/>
    </row>
    <row r="28" s="10" customFormat="1" customHeight="1" spans="1:28">
      <c r="A28" s="35" t="str">
        <f>表头信息!D8&amp;表头信息!E8</f>
        <v>产权持有单位填表人：谭勃</v>
      </c>
      <c r="B28" s="35"/>
      <c r="C28" s="35"/>
      <c r="D28" s="35"/>
      <c r="E28" s="35"/>
      <c r="F28" s="35"/>
      <c r="G28" s="35"/>
      <c r="H28" s="35"/>
      <c r="I28" s="35"/>
      <c r="J28" s="35"/>
      <c r="K28" s="35"/>
      <c r="L28" s="35"/>
      <c r="M28" s="35"/>
      <c r="N28" s="35"/>
      <c r="O28" s="39"/>
      <c r="Q28" s="70" t="str">
        <f>表头信息!D20&amp;表头信息!E23</f>
        <v>评估人员：柳青、殷涛</v>
      </c>
      <c r="R28" s="98"/>
      <c r="S28" s="98"/>
      <c r="AA28" s="231"/>
      <c r="AB28" s="204"/>
    </row>
    <row r="29" s="10" customFormat="1" customHeight="1" spans="1:28">
      <c r="A29" s="38" t="str">
        <f>表头信息!D11&amp;表头信息!E11</f>
        <v>填表日期：2022年11月2日</v>
      </c>
      <c r="B29" s="36"/>
      <c r="C29" s="36"/>
      <c r="D29" s="36"/>
      <c r="E29" s="36"/>
      <c r="F29" s="36"/>
      <c r="G29" s="280"/>
      <c r="H29" s="280"/>
      <c r="I29" s="280"/>
      <c r="J29" s="280"/>
      <c r="K29" s="280"/>
      <c r="L29" s="280"/>
      <c r="M29" s="39"/>
      <c r="N29" s="39"/>
      <c r="O29" s="39"/>
      <c r="Q29" s="39"/>
      <c r="R29" s="39"/>
      <c r="S29" s="39"/>
      <c r="AA29" s="231"/>
      <c r="AB29" s="204"/>
    </row>
    <row r="30" customHeight="1" spans="2:15">
      <c r="B30" s="281"/>
      <c r="D30" s="71"/>
      <c r="E30" s="36"/>
      <c r="F30" s="39"/>
      <c r="G30" s="280"/>
      <c r="H30" s="280"/>
      <c r="I30" s="280"/>
      <c r="J30" s="280"/>
      <c r="K30" s="280"/>
      <c r="L30" s="280"/>
      <c r="M30" s="71"/>
      <c r="N30" s="71"/>
      <c r="O30" s="238"/>
    </row>
    <row r="31" customHeight="1" spans="5:12">
      <c r="E31" s="71"/>
      <c r="F31" s="71"/>
      <c r="G31" s="282"/>
      <c r="H31" s="282"/>
      <c r="I31" s="282"/>
      <c r="J31" s="282"/>
      <c r="K31" s="282"/>
      <c r="L31" s="282"/>
    </row>
  </sheetData>
  <protectedRanges>
    <protectedRange sqref="O25:P25 S7:S23 A7:D23 M7:O23" name="区域1"/>
    <protectedRange sqref="P7:P23" name="区域1_1"/>
    <protectedRange sqref="E7:F24" name="区域1_2"/>
    <protectedRange sqref="G26:L26 G7:L24" name="区域1_2_1"/>
  </protectedRanges>
  <mergeCells count="29">
    <mergeCell ref="A1:S1"/>
    <mergeCell ref="A2:S2"/>
    <mergeCell ref="A24:L24"/>
    <mergeCell ref="A25:L25"/>
    <mergeCell ref="A26:L26"/>
    <mergeCell ref="D27:O27"/>
    <mergeCell ref="A28:L28"/>
    <mergeCell ref="Q28:S28"/>
    <mergeCell ref="A5:A6"/>
    <mergeCell ref="B5:B6"/>
    <mergeCell ref="C5:C6"/>
    <mergeCell ref="D5:D6"/>
    <mergeCell ref="E5:E6"/>
    <mergeCell ref="F5:F6"/>
    <mergeCell ref="G5:G6"/>
    <mergeCell ref="H5:H6"/>
    <mergeCell ref="I5:I6"/>
    <mergeCell ref="J5:J6"/>
    <mergeCell ref="K5:K6"/>
    <mergeCell ref="L5:L6"/>
    <mergeCell ref="M5:M6"/>
    <mergeCell ref="N5:N6"/>
    <mergeCell ref="O5:O6"/>
    <mergeCell ref="P5:P6"/>
    <mergeCell ref="Q5:Q6"/>
    <mergeCell ref="R5:R6"/>
    <mergeCell ref="S5:S6"/>
    <mergeCell ref="AA5:AA6"/>
    <mergeCell ref="AB5:AB6"/>
  </mergeCells>
  <hyperlinks>
    <hyperlink ref="A1:S1" location="'3-8其他应收款汇总'!B9" display="=&quot;其他应收款评估&quot;&amp;表头信息!E35"/>
    <hyperlink ref="E1:L1" location="'3-流动资产汇总'!B11"/>
    <hyperlink ref="G1:L1" location="'3-流动资产汇总'!B10"/>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8294" name="Check Box 70" r:id="rId4">
              <controlPr defaultSize="0">
                <anchor moveWithCells="1">
                  <from>
                    <xdr:col>19</xdr:col>
                    <xdr:colOff>139700</xdr:colOff>
                    <xdr:row>0</xdr:row>
                    <xdr:rowOff>151765</xdr:rowOff>
                  </from>
                  <to>
                    <xdr:col>21</xdr:col>
                    <xdr:colOff>19050</xdr:colOff>
                    <xdr:row>1</xdr:row>
                    <xdr:rowOff>101600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G31"/>
  <sheetViews>
    <sheetView zoomScaleSheetLayoutView="60" workbookViewId="0">
      <pane xSplit="2" ySplit="6" topLeftCell="C7" activePane="bottomRight" state="frozen"/>
      <selection/>
      <selection pane="topRight"/>
      <selection pane="bottomLeft"/>
      <selection pane="bottomRight" activeCell="C11" sqref="C11"/>
    </sheetView>
  </sheetViews>
  <sheetFormatPr defaultColWidth="8.66666666666667" defaultRowHeight="15.75" customHeight="1" outlineLevelCol="6"/>
  <cols>
    <col min="1" max="1" width="8.5" style="11" customWidth="1"/>
    <col min="2" max="2" width="37.3333333333333" style="11" customWidth="1"/>
    <col min="3" max="6" width="21.25" style="11" customWidth="1"/>
    <col min="7" max="32" width="9" style="11"/>
    <col min="33" max="16384" width="8.66666666666667" style="11"/>
  </cols>
  <sheetData>
    <row r="1" s="7" customFormat="1" ht="30" customHeight="1" spans="1:7">
      <c r="A1" s="12" t="s">
        <v>441</v>
      </c>
      <c r="B1" s="12"/>
      <c r="C1" s="12"/>
      <c r="D1" s="12"/>
      <c r="E1" s="12"/>
      <c r="F1" s="12"/>
      <c r="G1" s="55"/>
    </row>
    <row r="2" customHeight="1" spans="1:6">
      <c r="A2" s="13" t="str">
        <f>表头信息!D5&amp;表头信息!E5</f>
        <v>评估基准日：2022年10月31日</v>
      </c>
      <c r="B2" s="13"/>
      <c r="C2" s="13"/>
      <c r="D2" s="13"/>
      <c r="E2" s="13"/>
      <c r="F2" s="13"/>
    </row>
    <row r="3" customHeight="1" spans="1:6">
      <c r="A3" s="13"/>
      <c r="B3" s="13"/>
      <c r="C3" s="13"/>
      <c r="D3" s="13"/>
      <c r="E3" s="13"/>
      <c r="F3" s="56" t="s">
        <v>442</v>
      </c>
    </row>
    <row r="4" customHeight="1" spans="1:6">
      <c r="A4" s="16" t="str">
        <f>表头信息!D2&amp;表头信息!E2</f>
        <v>产权持有单位：西安曲江楼观旅游农业开发有限公司</v>
      </c>
      <c r="B4" s="16"/>
      <c r="C4" s="18"/>
      <c r="D4" s="18"/>
      <c r="E4" s="18"/>
      <c r="F4" s="57" t="s">
        <v>3</v>
      </c>
    </row>
    <row r="5" s="8" customFormat="1" customHeight="1" spans="1:6">
      <c r="A5" s="58" t="s">
        <v>267</v>
      </c>
      <c r="B5" s="58" t="s">
        <v>237</v>
      </c>
      <c r="C5" s="58" t="s">
        <v>238</v>
      </c>
      <c r="D5" s="58" t="s">
        <v>239</v>
      </c>
      <c r="E5" s="58" t="s">
        <v>240</v>
      </c>
      <c r="F5" s="58" t="s">
        <v>241</v>
      </c>
    </row>
    <row r="6" s="8" customFormat="1" customHeight="1" spans="1:6">
      <c r="A6" s="59"/>
      <c r="B6" s="59"/>
      <c r="C6" s="59"/>
      <c r="D6" s="59"/>
      <c r="E6" s="59"/>
      <c r="F6" s="59" t="s">
        <v>314</v>
      </c>
    </row>
    <row r="7" s="9" customFormat="1" customHeight="1" spans="1:6">
      <c r="A7" s="60" t="s">
        <v>443</v>
      </c>
      <c r="B7" s="61" t="s">
        <v>444</v>
      </c>
      <c r="C7" s="62">
        <f>'3-9-1材料采购（在途物资）'!H27</f>
        <v>0</v>
      </c>
      <c r="D7" s="63">
        <f>'3-9-1材料采购（在途物资）'!K27</f>
        <v>0</v>
      </c>
      <c r="E7" s="51">
        <f t="shared" ref="E7:E15" si="0">D7-C7</f>
        <v>0</v>
      </c>
      <c r="F7" s="51">
        <f>IF(C7=0,0,E7/ABS(C7))*100</f>
        <v>0</v>
      </c>
    </row>
    <row r="8" s="9" customFormat="1" customHeight="1" spans="1:6">
      <c r="A8" s="60" t="s">
        <v>445</v>
      </c>
      <c r="B8" s="64" t="s">
        <v>446</v>
      </c>
      <c r="C8" s="62">
        <f>'3-9-2原材料'!I29</f>
        <v>0</v>
      </c>
      <c r="D8" s="63">
        <f>'3-9-2原材料'!L29</f>
        <v>0</v>
      </c>
      <c r="E8" s="51">
        <f t="shared" si="0"/>
        <v>0</v>
      </c>
      <c r="F8" s="51">
        <f t="shared" ref="F8:F27" si="1">IF(C8=0,0,E8/ABS(C8))*100</f>
        <v>0</v>
      </c>
    </row>
    <row r="9" s="9" customFormat="1" customHeight="1" spans="1:6">
      <c r="A9" s="60" t="s">
        <v>447</v>
      </c>
      <c r="B9" s="64" t="s">
        <v>448</v>
      </c>
      <c r="C9" s="62">
        <f>'3-9-3在库周转材料'!H27</f>
        <v>0</v>
      </c>
      <c r="D9" s="63">
        <f>'3-9-3在库周转材料'!K27</f>
        <v>0</v>
      </c>
      <c r="E9" s="51">
        <f t="shared" si="0"/>
        <v>0</v>
      </c>
      <c r="F9" s="51">
        <f t="shared" si="1"/>
        <v>0</v>
      </c>
    </row>
    <row r="10" s="9" customFormat="1" customHeight="1" spans="1:6">
      <c r="A10" s="60" t="s">
        <v>449</v>
      </c>
      <c r="B10" s="64" t="s">
        <v>450</v>
      </c>
      <c r="C10" s="62">
        <f>'3-9-4委托加工物资'!H27</f>
        <v>0</v>
      </c>
      <c r="D10" s="63">
        <f>'3-9-4委托加工物资'!K27</f>
        <v>0</v>
      </c>
      <c r="E10" s="51">
        <f t="shared" si="0"/>
        <v>0</v>
      </c>
      <c r="F10" s="51">
        <f t="shared" si="1"/>
        <v>0</v>
      </c>
    </row>
    <row r="11" s="9" customFormat="1" customHeight="1" spans="1:6">
      <c r="A11" s="60" t="s">
        <v>451</v>
      </c>
      <c r="B11" s="64" t="s">
        <v>452</v>
      </c>
      <c r="C11" s="62">
        <f>'3-9-5产成品（库存商品）'!H29</f>
        <v>0</v>
      </c>
      <c r="D11" s="63">
        <f>'3-9-5产成品（库存商品）'!K29</f>
        <v>0</v>
      </c>
      <c r="E11" s="51">
        <f t="shared" si="0"/>
        <v>0</v>
      </c>
      <c r="F11" s="51">
        <f t="shared" si="1"/>
        <v>0</v>
      </c>
    </row>
    <row r="12" s="9" customFormat="1" customHeight="1" spans="1:6">
      <c r="A12" s="60" t="s">
        <v>453</v>
      </c>
      <c r="B12" s="64" t="s">
        <v>454</v>
      </c>
      <c r="C12" s="62">
        <f>'3-9-6在产品（合同履约成本）'!H27</f>
        <v>0</v>
      </c>
      <c r="D12" s="63">
        <f>'3-9-6在产品（合同履约成本）'!I27</f>
        <v>0</v>
      </c>
      <c r="E12" s="51">
        <f t="shared" si="0"/>
        <v>0</v>
      </c>
      <c r="F12" s="51">
        <f t="shared" si="1"/>
        <v>0</v>
      </c>
    </row>
    <row r="13" s="9" customFormat="1" customHeight="1" spans="1:6">
      <c r="A13" s="60" t="s">
        <v>455</v>
      </c>
      <c r="B13" s="64" t="s">
        <v>456</v>
      </c>
      <c r="C13" s="62">
        <f>'3-9-7发出商品'!I27</f>
        <v>0</v>
      </c>
      <c r="D13" s="63">
        <f>'3-9-7发出商品'!L27</f>
        <v>0</v>
      </c>
      <c r="E13" s="51">
        <f t="shared" si="0"/>
        <v>0</v>
      </c>
      <c r="F13" s="51">
        <f t="shared" si="1"/>
        <v>0</v>
      </c>
    </row>
    <row r="14" s="54" customFormat="1" customHeight="1" spans="1:6">
      <c r="A14" s="60" t="s">
        <v>457</v>
      </c>
      <c r="B14" s="64" t="s">
        <v>458</v>
      </c>
      <c r="C14" s="62">
        <f>'3-9-8在用周转材料'!I27</f>
        <v>0</v>
      </c>
      <c r="D14" s="63">
        <f>'3-9-8在用周转材料'!M27</f>
        <v>0</v>
      </c>
      <c r="E14" s="51">
        <f t="shared" si="0"/>
        <v>0</v>
      </c>
      <c r="F14" s="51">
        <f t="shared" si="1"/>
        <v>0</v>
      </c>
    </row>
    <row r="15" s="9" customFormat="1" customHeight="1" spans="1:6">
      <c r="A15" s="60" t="s">
        <v>459</v>
      </c>
      <c r="B15" s="64" t="s">
        <v>460</v>
      </c>
      <c r="C15" s="62">
        <f>'3-9-9低值易耗品'!I27</f>
        <v>0</v>
      </c>
      <c r="D15" s="63">
        <f>'3-9-9低值易耗品'!M27</f>
        <v>0</v>
      </c>
      <c r="E15" s="51">
        <f t="shared" si="0"/>
        <v>0</v>
      </c>
      <c r="F15" s="51">
        <f t="shared" si="1"/>
        <v>0</v>
      </c>
    </row>
    <row r="16" s="9" customFormat="1" customHeight="1" spans="1:6">
      <c r="A16" s="60"/>
      <c r="B16" s="65"/>
      <c r="C16" s="62"/>
      <c r="D16" s="63"/>
      <c r="E16" s="51"/>
      <c r="F16" s="51"/>
    </row>
    <row r="17" s="9" customFormat="1" customHeight="1" spans="1:6">
      <c r="A17" s="60"/>
      <c r="B17" s="65"/>
      <c r="C17" s="62"/>
      <c r="D17" s="63"/>
      <c r="E17" s="51"/>
      <c r="F17" s="51"/>
    </row>
    <row r="18" s="9" customFormat="1" customHeight="1" spans="1:6">
      <c r="A18" s="60"/>
      <c r="B18" s="65"/>
      <c r="C18" s="62"/>
      <c r="D18" s="63"/>
      <c r="E18" s="51"/>
      <c r="F18" s="51"/>
    </row>
    <row r="19" s="9" customFormat="1" customHeight="1" spans="1:6">
      <c r="A19" s="66"/>
      <c r="B19" s="65"/>
      <c r="C19" s="62"/>
      <c r="D19" s="63"/>
      <c r="E19" s="51"/>
      <c r="F19" s="51"/>
    </row>
    <row r="20" s="9" customFormat="1" customHeight="1" spans="1:6">
      <c r="A20" s="66"/>
      <c r="B20" s="65"/>
      <c r="C20" s="62"/>
      <c r="D20" s="63"/>
      <c r="E20" s="51"/>
      <c r="F20" s="51"/>
    </row>
    <row r="21" s="9" customFormat="1" customHeight="1" spans="1:6">
      <c r="A21" s="66"/>
      <c r="B21" s="65"/>
      <c r="C21" s="62"/>
      <c r="D21" s="63"/>
      <c r="E21" s="51"/>
      <c r="F21" s="51"/>
    </row>
    <row r="22" s="9" customFormat="1" customHeight="1" spans="1:6">
      <c r="A22" s="66"/>
      <c r="B22" s="65"/>
      <c r="C22" s="62"/>
      <c r="D22" s="63"/>
      <c r="E22" s="51"/>
      <c r="F22" s="51"/>
    </row>
    <row r="23" s="9" customFormat="1" customHeight="1" spans="1:6">
      <c r="A23" s="66"/>
      <c r="B23" s="65"/>
      <c r="C23" s="62"/>
      <c r="D23" s="63"/>
      <c r="E23" s="51"/>
      <c r="F23" s="51"/>
    </row>
    <row r="24" s="9" customFormat="1" customHeight="1" spans="1:6">
      <c r="A24" s="66"/>
      <c r="B24" s="65"/>
      <c r="C24" s="62"/>
      <c r="D24" s="63"/>
      <c r="E24" s="51"/>
      <c r="F24" s="51"/>
    </row>
    <row r="25" s="9" customFormat="1" customHeight="1" spans="1:6">
      <c r="A25" s="27" t="s">
        <v>335</v>
      </c>
      <c r="B25" s="29"/>
      <c r="C25" s="62">
        <f>SUM(C7:C24)</f>
        <v>0</v>
      </c>
      <c r="D25" s="62">
        <f>SUM(D7:D24)</f>
        <v>0</v>
      </c>
      <c r="E25" s="62">
        <f>SUM(E7:E24)</f>
        <v>0</v>
      </c>
      <c r="F25" s="51">
        <f t="shared" si="1"/>
        <v>0</v>
      </c>
    </row>
    <row r="26" s="9" customFormat="1" customHeight="1" spans="1:6">
      <c r="A26" s="27" t="s">
        <v>461</v>
      </c>
      <c r="B26" s="29"/>
      <c r="C26" s="67">
        <f>'3-9-2原材料'!I28+'3-9-5产成品（库存商品）'!H28+'3-9-6在产品（合同履约成本）'!S28</f>
        <v>0</v>
      </c>
      <c r="D26" s="68">
        <f>'3-9-2原材料'!L28+'3-9-5产成品（库存商品）'!K28+'3-9-6在产品（合同履约成本）'!T28</f>
        <v>0</v>
      </c>
      <c r="E26" s="51">
        <f>D26-C26</f>
        <v>0</v>
      </c>
      <c r="F26" s="51">
        <f t="shared" si="1"/>
        <v>0</v>
      </c>
    </row>
    <row r="27" s="9" customFormat="1" customHeight="1" spans="1:6">
      <c r="A27" s="27" t="s">
        <v>335</v>
      </c>
      <c r="B27" s="29"/>
      <c r="C27" s="69">
        <f>C25-C26</f>
        <v>0</v>
      </c>
      <c r="D27" s="69">
        <f>D25-D26</f>
        <v>0</v>
      </c>
      <c r="E27" s="69">
        <f>E25-E26</f>
        <v>0</v>
      </c>
      <c r="F27" s="51">
        <f t="shared" si="1"/>
        <v>0</v>
      </c>
    </row>
    <row r="28" s="10" customFormat="1" customHeight="1" spans="1:6">
      <c r="A28" s="32"/>
      <c r="D28" s="33"/>
      <c r="E28" s="33"/>
      <c r="F28" s="33"/>
    </row>
    <row r="29" s="36" customFormat="1" customHeight="1" spans="1:6">
      <c r="A29" s="35" t="str">
        <f>表头信息!D8&amp;表头信息!E8</f>
        <v>产权持有单位填表人：谭勃</v>
      </c>
      <c r="B29" s="35"/>
      <c r="C29" s="35"/>
      <c r="E29" s="70" t="str">
        <f>表头信息!D20&amp;表头信息!E23</f>
        <v>评估人员：柳青、殷涛</v>
      </c>
      <c r="F29" s="70"/>
    </row>
    <row r="30" s="36" customFormat="1" customHeight="1" spans="1:1">
      <c r="A30" s="38" t="str">
        <f>表头信息!D11&amp;表头信息!E11</f>
        <v>填表日期：2022年11月2日</v>
      </c>
    </row>
    <row r="31" customHeight="1" spans="4:6">
      <c r="D31" s="71"/>
      <c r="E31" s="71"/>
      <c r="F31" s="71"/>
    </row>
  </sheetData>
  <protectedRanges>
    <protectedRange sqref="C26:D26" name="区域1"/>
  </protectedRanges>
  <mergeCells count="15">
    <mergeCell ref="A1:F1"/>
    <mergeCell ref="A2:F2"/>
    <mergeCell ref="A4:B4"/>
    <mergeCell ref="A25:B25"/>
    <mergeCell ref="A26:B26"/>
    <mergeCell ref="A27:B27"/>
    <mergeCell ref="D28:F28"/>
    <mergeCell ref="A29:C29"/>
    <mergeCell ref="E29:F29"/>
    <mergeCell ref="A5:A6"/>
    <mergeCell ref="B5:B6"/>
    <mergeCell ref="C5:C6"/>
    <mergeCell ref="D5:D6"/>
    <mergeCell ref="E5:E6"/>
    <mergeCell ref="F5:F6"/>
  </mergeCells>
  <hyperlinks>
    <hyperlink ref="B7" location="'3-9-1材料采购（在途物资）'!A1" display="材料采购（在途物资）"/>
    <hyperlink ref="B8" location="'3-9-2原材料'!A1" display="原材料"/>
    <hyperlink ref="B9" location="'3-9-3在库周转材料'!A1" display="在库周转材料"/>
    <hyperlink ref="B10" location="'3-9-4委托加工物资'!A1" display="委托加工物资"/>
    <hyperlink ref="B11" location="'3-9-5产成品（库存商品）'!A1" display="产成品（库存商品）"/>
    <hyperlink ref="B12" location="'3-9-6在产品（合同履约成本）'!A1" display="在产品（合同履约成本）"/>
    <hyperlink ref="B13" location="'3-9-7发出商品'!A1" display="发出商品"/>
    <hyperlink ref="B14" location="'3-9-8在用周转材料'!A1" display="在用周转材料"/>
    <hyperlink ref="A1:F1" location="'3-流动资产汇总'!B15" display="存货评估汇总表"/>
    <hyperlink ref="B15" location="'3-9-9低值易耗品'!A1" display="低值易耗品"/>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1"/>
  <sheetViews>
    <sheetView view="pageBreakPreview" zoomScale="85" zoomScaleNormal="100" topLeftCell="A5" workbookViewId="0">
      <selection activeCell="C11" sqref="C11"/>
    </sheetView>
  </sheetViews>
  <sheetFormatPr defaultColWidth="8.66666666666667" defaultRowHeight="15.75" customHeight="1"/>
  <cols>
    <col min="1" max="1" width="5.5" style="11" customWidth="1"/>
    <col min="2" max="2" width="12.8333333333333" style="11" customWidth="1"/>
    <col min="3" max="3" width="8.33333333333333" style="11" customWidth="1"/>
    <col min="4" max="4" width="8.83333333333333" style="11" customWidth="1"/>
    <col min="5" max="5" width="5.33333333333333" style="11" customWidth="1"/>
    <col min="6" max="6" width="10.3333333333333" style="11" customWidth="1"/>
    <col min="7" max="7" width="7.25" style="11" customWidth="1"/>
    <col min="8" max="12" width="10.3333333333333" style="11" customWidth="1"/>
    <col min="13" max="13" width="8.33333333333333" style="11" customWidth="1"/>
    <col min="14" max="14" width="12.5" style="11" customWidth="1"/>
    <col min="15" max="32" width="9" style="11"/>
    <col min="33" max="16384" width="8.66666666666667" style="11"/>
  </cols>
  <sheetData>
    <row r="1" s="7" customFormat="1" ht="30" customHeight="1" spans="1:14">
      <c r="A1" s="12" t="str">
        <f>"存货—材料采购（在途物资）评估"&amp;表头信息!E35</f>
        <v>存货—材料采购（在途物资）评估明细表</v>
      </c>
      <c r="B1" s="12"/>
      <c r="C1" s="12"/>
      <c r="D1" s="12"/>
      <c r="E1" s="12"/>
      <c r="F1" s="12"/>
      <c r="G1" s="12"/>
      <c r="H1" s="12"/>
      <c r="I1" s="12"/>
      <c r="J1" s="46"/>
      <c r="K1" s="46"/>
      <c r="L1" s="46"/>
      <c r="M1" s="46"/>
      <c r="N1" s="46"/>
    </row>
    <row r="2" customHeight="1" spans="1:14">
      <c r="A2" s="13" t="str">
        <f>表头信息!D5&amp;表头信息!E5</f>
        <v>评估基准日：2022年10月31日</v>
      </c>
      <c r="B2" s="13"/>
      <c r="C2" s="13"/>
      <c r="D2" s="13"/>
      <c r="E2" s="13"/>
      <c r="F2" s="13"/>
      <c r="G2" s="13"/>
      <c r="H2" s="13"/>
      <c r="I2" s="14"/>
      <c r="J2" s="14"/>
      <c r="K2" s="14"/>
      <c r="L2" s="14"/>
      <c r="M2" s="14"/>
      <c r="N2" s="14"/>
    </row>
    <row r="3" customHeight="1" spans="1:14">
      <c r="A3" s="13"/>
      <c r="B3" s="13"/>
      <c r="C3" s="13"/>
      <c r="D3" s="13"/>
      <c r="E3" s="13"/>
      <c r="F3" s="13"/>
      <c r="G3" s="13"/>
      <c r="H3" s="13"/>
      <c r="I3" s="14"/>
      <c r="J3" s="14"/>
      <c r="K3" s="14"/>
      <c r="L3" s="14"/>
      <c r="M3" s="14"/>
      <c r="N3" s="15" t="s">
        <v>462</v>
      </c>
    </row>
    <row r="4" customHeight="1" spans="1:14">
      <c r="A4" s="83" t="str">
        <f>表头信息!D2&amp;表头信息!E2</f>
        <v>产权持有单位：西安曲江楼观旅游农业开发有限公司</v>
      </c>
      <c r="B4" s="83"/>
      <c r="C4" s="18"/>
      <c r="D4" s="18"/>
      <c r="E4" s="18"/>
      <c r="F4" s="18"/>
      <c r="G4" s="18"/>
      <c r="H4" s="18"/>
      <c r="I4" s="18"/>
      <c r="J4" s="18"/>
      <c r="K4" s="18"/>
      <c r="L4" s="18"/>
      <c r="M4" s="18"/>
      <c r="N4" s="19" t="s">
        <v>3</v>
      </c>
    </row>
    <row r="5" s="8" customFormat="1" customHeight="1" spans="1:21">
      <c r="A5" s="47" t="s">
        <v>5</v>
      </c>
      <c r="B5" s="47" t="s">
        <v>463</v>
      </c>
      <c r="C5" s="47" t="s">
        <v>464</v>
      </c>
      <c r="D5" s="20" t="s">
        <v>465</v>
      </c>
      <c r="E5" s="20" t="s">
        <v>466</v>
      </c>
      <c r="F5" s="47" t="s">
        <v>238</v>
      </c>
      <c r="G5" s="48"/>
      <c r="H5" s="48"/>
      <c r="I5" s="47" t="s">
        <v>239</v>
      </c>
      <c r="J5" s="48"/>
      <c r="K5" s="48"/>
      <c r="L5" s="20" t="s">
        <v>240</v>
      </c>
      <c r="M5" s="47" t="s">
        <v>241</v>
      </c>
      <c r="N5" s="47" t="s">
        <v>8</v>
      </c>
      <c r="O5" s="89" t="s">
        <v>297</v>
      </c>
      <c r="P5" s="89" t="s">
        <v>311</v>
      </c>
      <c r="Q5" s="89" t="s">
        <v>311</v>
      </c>
      <c r="R5" s="89" t="s">
        <v>312</v>
      </c>
      <c r="S5" s="89" t="s">
        <v>400</v>
      </c>
      <c r="T5" s="89" t="s">
        <v>401</v>
      </c>
      <c r="U5" s="89" t="s">
        <v>467</v>
      </c>
    </row>
    <row r="6" s="8" customFormat="1" customHeight="1" spans="1:21">
      <c r="A6" s="48"/>
      <c r="B6" s="48"/>
      <c r="C6" s="48"/>
      <c r="D6" s="41"/>
      <c r="E6" s="21"/>
      <c r="F6" s="47" t="s">
        <v>468</v>
      </c>
      <c r="G6" s="47" t="s">
        <v>469</v>
      </c>
      <c r="H6" s="47" t="s">
        <v>427</v>
      </c>
      <c r="I6" s="47" t="s">
        <v>470</v>
      </c>
      <c r="J6" s="47" t="s">
        <v>471</v>
      </c>
      <c r="K6" s="47" t="s">
        <v>427</v>
      </c>
      <c r="L6" s="21"/>
      <c r="M6" s="48"/>
      <c r="N6" s="48"/>
      <c r="O6" s="89" t="s">
        <v>472</v>
      </c>
      <c r="P6" s="89" t="s">
        <v>318</v>
      </c>
      <c r="Q6" s="89" t="s">
        <v>319</v>
      </c>
      <c r="R6" s="89" t="s">
        <v>320</v>
      </c>
      <c r="S6" s="89" t="s">
        <v>403</v>
      </c>
      <c r="T6" s="89" t="s">
        <v>348</v>
      </c>
      <c r="U6" s="89"/>
    </row>
    <row r="7" s="9" customFormat="1" customHeight="1" spans="1:14">
      <c r="A7" s="22">
        <v>1</v>
      </c>
      <c r="B7" s="22"/>
      <c r="C7" s="245"/>
      <c r="D7" s="266"/>
      <c r="E7" s="247"/>
      <c r="F7" s="186"/>
      <c r="G7" s="25"/>
      <c r="H7" s="51">
        <f>ROUND(F7*G7,2)</f>
        <v>0</v>
      </c>
      <c r="I7" s="25"/>
      <c r="J7" s="25"/>
      <c r="K7" s="51"/>
      <c r="L7" s="51">
        <f>K7-H7</f>
        <v>0</v>
      </c>
      <c r="M7" s="51">
        <f>IF(H7=0,0,L7/ABS(H7))*100</f>
        <v>0</v>
      </c>
      <c r="N7" s="26"/>
    </row>
    <row r="8" s="9" customFormat="1" customHeight="1" spans="1:18">
      <c r="A8" s="22">
        <v>2</v>
      </c>
      <c r="B8" s="22"/>
      <c r="C8" s="245"/>
      <c r="D8" s="266"/>
      <c r="E8" s="247"/>
      <c r="F8" s="186"/>
      <c r="G8" s="25"/>
      <c r="H8" s="51">
        <f t="shared" ref="H8:H26" si="0">ROUND(F8*G8,2)</f>
        <v>0</v>
      </c>
      <c r="I8" s="25"/>
      <c r="J8" s="25"/>
      <c r="K8" s="51"/>
      <c r="L8" s="51"/>
      <c r="M8" s="51"/>
      <c r="N8" s="26"/>
      <c r="R8" s="274"/>
    </row>
    <row r="9" s="9" customFormat="1" customHeight="1" spans="1:14">
      <c r="A9" s="22">
        <v>3</v>
      </c>
      <c r="B9" s="22"/>
      <c r="C9" s="245"/>
      <c r="D9" s="266"/>
      <c r="E9" s="247"/>
      <c r="F9" s="186"/>
      <c r="G9" s="25"/>
      <c r="H9" s="51">
        <f t="shared" si="0"/>
        <v>0</v>
      </c>
      <c r="I9" s="25"/>
      <c r="J9" s="25"/>
      <c r="K9" s="51"/>
      <c r="L9" s="51"/>
      <c r="M9" s="51"/>
      <c r="N9" s="26"/>
    </row>
    <row r="10" s="9" customFormat="1" customHeight="1" spans="1:14">
      <c r="A10" s="22">
        <v>4</v>
      </c>
      <c r="B10" s="22"/>
      <c r="C10" s="245"/>
      <c r="D10" s="266"/>
      <c r="E10" s="247"/>
      <c r="F10" s="186"/>
      <c r="G10" s="25"/>
      <c r="H10" s="51">
        <f t="shared" si="0"/>
        <v>0</v>
      </c>
      <c r="I10" s="25"/>
      <c r="J10" s="25"/>
      <c r="K10" s="51"/>
      <c r="L10" s="51"/>
      <c r="M10" s="51"/>
      <c r="N10" s="26"/>
    </row>
    <row r="11" s="9" customFormat="1" customHeight="1" spans="1:14">
      <c r="A11" s="22">
        <v>5</v>
      </c>
      <c r="B11" s="22"/>
      <c r="C11" s="245"/>
      <c r="D11" s="266"/>
      <c r="E11" s="247"/>
      <c r="F11" s="186"/>
      <c r="G11" s="25"/>
      <c r="H11" s="51">
        <f t="shared" si="0"/>
        <v>0</v>
      </c>
      <c r="I11" s="25"/>
      <c r="J11" s="25"/>
      <c r="K11" s="51"/>
      <c r="L11" s="51"/>
      <c r="M11" s="51"/>
      <c r="N11" s="26"/>
    </row>
    <row r="12" s="9" customFormat="1" customHeight="1" spans="1:14">
      <c r="A12" s="22">
        <v>6</v>
      </c>
      <c r="B12" s="22"/>
      <c r="C12" s="245"/>
      <c r="D12" s="266"/>
      <c r="E12" s="247"/>
      <c r="F12" s="186"/>
      <c r="G12" s="25"/>
      <c r="H12" s="51">
        <f t="shared" si="0"/>
        <v>0</v>
      </c>
      <c r="I12" s="25"/>
      <c r="J12" s="25"/>
      <c r="K12" s="51"/>
      <c r="L12" s="51"/>
      <c r="M12" s="51"/>
      <c r="N12" s="26"/>
    </row>
    <row r="13" s="9" customFormat="1" customHeight="1" spans="1:14">
      <c r="A13" s="22">
        <v>7</v>
      </c>
      <c r="B13" s="22"/>
      <c r="C13" s="245"/>
      <c r="D13" s="266"/>
      <c r="E13" s="247"/>
      <c r="F13" s="186"/>
      <c r="G13" s="25"/>
      <c r="H13" s="51">
        <f t="shared" si="0"/>
        <v>0</v>
      </c>
      <c r="I13" s="25"/>
      <c r="J13" s="25"/>
      <c r="K13" s="51"/>
      <c r="L13" s="51"/>
      <c r="M13" s="51"/>
      <c r="N13" s="26"/>
    </row>
    <row r="14" s="9" customFormat="1" customHeight="1" spans="1:14">
      <c r="A14" s="22">
        <v>8</v>
      </c>
      <c r="B14" s="22"/>
      <c r="C14" s="245"/>
      <c r="D14" s="266"/>
      <c r="E14" s="247"/>
      <c r="F14" s="186"/>
      <c r="G14" s="25"/>
      <c r="H14" s="51">
        <f t="shared" si="0"/>
        <v>0</v>
      </c>
      <c r="I14" s="25"/>
      <c r="J14" s="25"/>
      <c r="K14" s="51"/>
      <c r="L14" s="51"/>
      <c r="M14" s="51"/>
      <c r="N14" s="26"/>
    </row>
    <row r="15" s="9" customFormat="1" customHeight="1" spans="1:14">
      <c r="A15" s="22">
        <v>9</v>
      </c>
      <c r="B15" s="22"/>
      <c r="C15" s="245"/>
      <c r="D15" s="266"/>
      <c r="E15" s="247"/>
      <c r="F15" s="186"/>
      <c r="G15" s="25"/>
      <c r="H15" s="51">
        <f t="shared" si="0"/>
        <v>0</v>
      </c>
      <c r="I15" s="25"/>
      <c r="J15" s="25"/>
      <c r="K15" s="51"/>
      <c r="L15" s="51"/>
      <c r="M15" s="51"/>
      <c r="N15" s="26"/>
    </row>
    <row r="16" s="9" customFormat="1" customHeight="1" spans="1:14">
      <c r="A16" s="22">
        <v>10</v>
      </c>
      <c r="B16" s="22"/>
      <c r="C16" s="245"/>
      <c r="D16" s="266"/>
      <c r="E16" s="247"/>
      <c r="F16" s="186"/>
      <c r="G16" s="25"/>
      <c r="H16" s="51">
        <f t="shared" si="0"/>
        <v>0</v>
      </c>
      <c r="I16" s="25"/>
      <c r="J16" s="25"/>
      <c r="K16" s="51"/>
      <c r="L16" s="51"/>
      <c r="M16" s="51"/>
      <c r="N16" s="26"/>
    </row>
    <row r="17" s="9" customFormat="1" customHeight="1" spans="1:14">
      <c r="A17" s="22">
        <v>11</v>
      </c>
      <c r="B17" s="22"/>
      <c r="C17" s="245"/>
      <c r="D17" s="266"/>
      <c r="E17" s="247"/>
      <c r="F17" s="186"/>
      <c r="G17" s="25"/>
      <c r="H17" s="51">
        <f t="shared" si="0"/>
        <v>0</v>
      </c>
      <c r="I17" s="25"/>
      <c r="J17" s="25"/>
      <c r="K17" s="51"/>
      <c r="L17" s="51"/>
      <c r="M17" s="51"/>
      <c r="N17" s="26"/>
    </row>
    <row r="18" s="9" customFormat="1" customHeight="1" spans="1:14">
      <c r="A18" s="22">
        <v>12</v>
      </c>
      <c r="B18" s="22"/>
      <c r="C18" s="245"/>
      <c r="D18" s="266"/>
      <c r="E18" s="247"/>
      <c r="F18" s="186"/>
      <c r="G18" s="25"/>
      <c r="H18" s="51">
        <f t="shared" si="0"/>
        <v>0</v>
      </c>
      <c r="I18" s="25"/>
      <c r="J18" s="25"/>
      <c r="K18" s="51"/>
      <c r="L18" s="51"/>
      <c r="M18" s="51"/>
      <c r="N18" s="26"/>
    </row>
    <row r="19" s="9" customFormat="1" customHeight="1" spans="1:14">
      <c r="A19" s="22">
        <v>13</v>
      </c>
      <c r="B19" s="22"/>
      <c r="C19" s="245"/>
      <c r="D19" s="266"/>
      <c r="E19" s="247"/>
      <c r="F19" s="186"/>
      <c r="G19" s="25"/>
      <c r="H19" s="51">
        <f t="shared" si="0"/>
        <v>0</v>
      </c>
      <c r="I19" s="25"/>
      <c r="J19" s="25"/>
      <c r="K19" s="51"/>
      <c r="L19" s="51"/>
      <c r="M19" s="51"/>
      <c r="N19" s="26"/>
    </row>
    <row r="20" s="9" customFormat="1" customHeight="1" spans="1:14">
      <c r="A20" s="22">
        <v>14</v>
      </c>
      <c r="B20" s="22"/>
      <c r="C20" s="245"/>
      <c r="D20" s="266"/>
      <c r="E20" s="247"/>
      <c r="F20" s="186"/>
      <c r="G20" s="25"/>
      <c r="H20" s="51">
        <f t="shared" si="0"/>
        <v>0</v>
      </c>
      <c r="I20" s="25"/>
      <c r="J20" s="25"/>
      <c r="K20" s="51"/>
      <c r="L20" s="51"/>
      <c r="M20" s="51"/>
      <c r="N20" s="26"/>
    </row>
    <row r="21" s="9" customFormat="1" customHeight="1" spans="1:14">
      <c r="A21" s="22">
        <v>15</v>
      </c>
      <c r="B21" s="22"/>
      <c r="C21" s="245"/>
      <c r="D21" s="266"/>
      <c r="E21" s="247"/>
      <c r="F21" s="186"/>
      <c r="G21" s="25"/>
      <c r="H21" s="51">
        <f t="shared" si="0"/>
        <v>0</v>
      </c>
      <c r="I21" s="25"/>
      <c r="J21" s="25"/>
      <c r="K21" s="51"/>
      <c r="L21" s="51"/>
      <c r="M21" s="51"/>
      <c r="N21" s="26"/>
    </row>
    <row r="22" s="9" customFormat="1" customHeight="1" spans="1:14">
      <c r="A22" s="22">
        <v>16</v>
      </c>
      <c r="B22" s="22"/>
      <c r="C22" s="245"/>
      <c r="D22" s="266"/>
      <c r="E22" s="247"/>
      <c r="F22" s="186"/>
      <c r="G22" s="25"/>
      <c r="H22" s="51">
        <f t="shared" si="0"/>
        <v>0</v>
      </c>
      <c r="I22" s="25"/>
      <c r="J22" s="25"/>
      <c r="K22" s="51"/>
      <c r="L22" s="51"/>
      <c r="M22" s="51"/>
      <c r="N22" s="26"/>
    </row>
    <row r="23" s="9" customFormat="1" customHeight="1" spans="1:14">
      <c r="A23" s="22">
        <v>17</v>
      </c>
      <c r="B23" s="22"/>
      <c r="C23" s="245"/>
      <c r="D23" s="245"/>
      <c r="E23" s="260"/>
      <c r="F23" s="186"/>
      <c r="G23" s="25"/>
      <c r="H23" s="51">
        <f t="shared" si="0"/>
        <v>0</v>
      </c>
      <c r="I23" s="25"/>
      <c r="J23" s="25"/>
      <c r="K23" s="51"/>
      <c r="L23" s="51"/>
      <c r="M23" s="51"/>
      <c r="N23" s="26"/>
    </row>
    <row r="24" s="9" customFormat="1" customHeight="1" spans="1:14">
      <c r="A24" s="22">
        <v>18</v>
      </c>
      <c r="B24" s="22"/>
      <c r="C24" s="245"/>
      <c r="D24" s="245"/>
      <c r="E24" s="260"/>
      <c r="F24" s="186"/>
      <c r="G24" s="25"/>
      <c r="H24" s="51">
        <f t="shared" si="0"/>
        <v>0</v>
      </c>
      <c r="I24" s="25"/>
      <c r="J24" s="25"/>
      <c r="K24" s="51"/>
      <c r="L24" s="51"/>
      <c r="M24" s="51"/>
      <c r="N24" s="26"/>
    </row>
    <row r="25" s="9" customFormat="1" customHeight="1" spans="1:14">
      <c r="A25" s="22">
        <v>19</v>
      </c>
      <c r="B25" s="22"/>
      <c r="C25" s="273"/>
      <c r="D25" s="273"/>
      <c r="E25" s="273"/>
      <c r="F25" s="186"/>
      <c r="G25" s="186"/>
      <c r="H25" s="51">
        <f t="shared" si="0"/>
        <v>0</v>
      </c>
      <c r="I25" s="25"/>
      <c r="J25" s="25"/>
      <c r="K25" s="51"/>
      <c r="L25" s="51"/>
      <c r="M25" s="51"/>
      <c r="N25" s="26"/>
    </row>
    <row r="26" s="9" customFormat="1" customHeight="1" spans="1:14">
      <c r="A26" s="22">
        <v>20</v>
      </c>
      <c r="B26" s="22"/>
      <c r="C26" s="273"/>
      <c r="D26" s="273"/>
      <c r="E26" s="273"/>
      <c r="F26" s="130"/>
      <c r="G26" s="130"/>
      <c r="H26" s="51">
        <f t="shared" si="0"/>
        <v>0</v>
      </c>
      <c r="I26" s="25"/>
      <c r="J26" s="25"/>
      <c r="K26" s="51"/>
      <c r="L26" s="51"/>
      <c r="M26" s="51"/>
      <c r="N26" s="26"/>
    </row>
    <row r="27" s="9" customFormat="1" customHeight="1" spans="1:14">
      <c r="A27" s="27" t="s">
        <v>384</v>
      </c>
      <c r="B27" s="230"/>
      <c r="C27" s="28"/>
      <c r="D27" s="28"/>
      <c r="E27" s="28"/>
      <c r="F27" s="51">
        <f>SUM(F7:F26)</f>
        <v>0</v>
      </c>
      <c r="G27" s="51"/>
      <c r="H27" s="84">
        <f>SUM(H7:H26)</f>
        <v>0</v>
      </c>
      <c r="I27" s="51">
        <f>SUM(I7:I26)</f>
        <v>0</v>
      </c>
      <c r="J27" s="51"/>
      <c r="K27" s="84">
        <f>SUM(K7:K26)</f>
        <v>0</v>
      </c>
      <c r="L27" s="84">
        <f>IF(SUM(L7:L26)-(K27-H27)&lt;0.001,SUM(L7:L26),"false")</f>
        <v>0</v>
      </c>
      <c r="M27" s="51">
        <f>IF(H27=0,0,L27/ABS(H27))*100</f>
        <v>0</v>
      </c>
      <c r="N27" s="31"/>
    </row>
    <row r="28" s="10" customFormat="1" customHeight="1" spans="1:13">
      <c r="A28" s="32"/>
      <c r="B28" s="32"/>
      <c r="F28" s="33"/>
      <c r="G28" s="33"/>
      <c r="H28" s="33"/>
      <c r="I28" s="34"/>
      <c r="J28" s="34"/>
      <c r="K28" s="34"/>
      <c r="L28" s="34"/>
      <c r="M28" s="34"/>
    </row>
    <row r="29" s="10" customFormat="1" customHeight="1" spans="1:14">
      <c r="A29" s="35" t="str">
        <f>表头信息!D8&amp;表头信息!E8</f>
        <v>产权持有单位填表人：谭勃</v>
      </c>
      <c r="B29" s="35"/>
      <c r="C29" s="35"/>
      <c r="D29" s="35"/>
      <c r="E29" s="35"/>
      <c r="F29" s="35"/>
      <c r="G29" s="35"/>
      <c r="H29" s="39"/>
      <c r="K29" s="70" t="str">
        <f>表头信息!D20&amp;表头信息!E23</f>
        <v>评估人员：柳青、殷涛</v>
      </c>
      <c r="L29" s="98"/>
      <c r="M29" s="98"/>
      <c r="N29" s="98"/>
    </row>
    <row r="30" s="10" customFormat="1" customHeight="1" spans="1:12">
      <c r="A30" s="38" t="str">
        <f>表头信息!D11&amp;表头信息!E11</f>
        <v>填表日期：2022年11月2日</v>
      </c>
      <c r="B30" s="38"/>
      <c r="C30" s="36"/>
      <c r="D30" s="36"/>
      <c r="E30" s="36"/>
      <c r="F30" s="36"/>
      <c r="G30" s="39"/>
      <c r="H30" s="39"/>
      <c r="J30" s="39"/>
      <c r="K30" s="39"/>
      <c r="L30" s="39"/>
    </row>
    <row r="31" customHeight="1" spans="6:8">
      <c r="F31" s="71"/>
      <c r="G31" s="71"/>
      <c r="H31" s="71"/>
    </row>
  </sheetData>
  <protectedRanges>
    <protectedRange sqref="I7:J26 A7:G26 N7:N26" name="区域1"/>
  </protectedRanges>
  <mergeCells count="17">
    <mergeCell ref="A1:N1"/>
    <mergeCell ref="A2:N2"/>
    <mergeCell ref="F5:H5"/>
    <mergeCell ref="I5:K5"/>
    <mergeCell ref="A27:E27"/>
    <mergeCell ref="F28:H28"/>
    <mergeCell ref="A29:G29"/>
    <mergeCell ref="K29:N29"/>
    <mergeCell ref="A5:A6"/>
    <mergeCell ref="B5:B6"/>
    <mergeCell ref="C5:C6"/>
    <mergeCell ref="D5:D6"/>
    <mergeCell ref="E5:E6"/>
    <mergeCell ref="L5:L6"/>
    <mergeCell ref="M5:M6"/>
    <mergeCell ref="N5:N6"/>
    <mergeCell ref="U5:U6"/>
  </mergeCells>
  <conditionalFormatting sqref="U5">
    <cfRule type="expression" dxfId="2" priority="1" stopIfTrue="1">
      <formula>$Q$8=""</formula>
    </cfRule>
  </conditionalFormatting>
  <conditionalFormatting sqref="O5:T6">
    <cfRule type="expression" dxfId="2" priority="2" stopIfTrue="1">
      <formula>$Q$8=""</formula>
    </cfRule>
  </conditionalFormatting>
  <dataValidations count="1">
    <dataValidation type="list" allowBlank="1" showInputMessage="1" showErrorMessage="1" sqref="P5:R6">
      <formula1>$R$8</formula1>
    </dataValidation>
  </dataValidations>
  <hyperlinks>
    <hyperlink ref="A1:N1" location="'3-9存货汇总'!B7" display="=&quot;存货—材料采购（在途物资）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310342" name="Check Box 70" r:id="rId3">
              <controlPr defaultSize="0">
                <anchor moveWithCells="1">
                  <from>
                    <xdr:col>14</xdr:col>
                    <xdr:colOff>209550</xdr:colOff>
                    <xdr:row>0</xdr:row>
                    <xdr:rowOff>100965</xdr:rowOff>
                  </from>
                  <to>
                    <xdr:col>16</xdr:col>
                    <xdr:colOff>19050</xdr:colOff>
                    <xdr:row>1</xdr:row>
                    <xdr:rowOff>184150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33"/>
  <sheetViews>
    <sheetView view="pageBreakPreview" zoomScale="85" zoomScaleNormal="100" workbookViewId="0">
      <pane xSplit="1" ySplit="6" topLeftCell="B16" activePane="bottomRight" state="frozen"/>
      <selection/>
      <selection pane="topRight"/>
      <selection pane="bottomLeft"/>
      <selection pane="bottomRight" activeCell="C11" sqref="C11"/>
    </sheetView>
  </sheetViews>
  <sheetFormatPr defaultColWidth="8.66666666666667" defaultRowHeight="15.75" customHeight="1"/>
  <cols>
    <col min="1" max="1" width="4.75" style="71" customWidth="1"/>
    <col min="2" max="2" width="10.0833333333333" style="11" customWidth="1"/>
    <col min="3" max="3" width="11.0833333333333" style="11" customWidth="1"/>
    <col min="4" max="4" width="4.5" style="11" customWidth="1"/>
    <col min="5" max="5" width="4.5" style="11" hidden="1" customWidth="1" outlineLevel="1"/>
    <col min="6" max="6" width="9.25" style="11" customWidth="1" collapsed="1"/>
    <col min="7" max="9" width="10.0833333333333" style="258" customWidth="1"/>
    <col min="10" max="12" width="10.0833333333333" style="11" customWidth="1"/>
    <col min="13" max="14" width="8.25" style="11" customWidth="1"/>
    <col min="15" max="15" width="9.58333333333333" style="11" customWidth="1"/>
    <col min="16" max="18" width="9" style="11"/>
    <col min="19" max="19" width="9" style="269"/>
    <col min="20" max="32" width="9" style="11"/>
    <col min="33" max="16384" width="8.66666666666667" style="11"/>
  </cols>
  <sheetData>
    <row r="1" s="7" customFormat="1" ht="30" customHeight="1" spans="1:19">
      <c r="A1" s="12" t="str">
        <f>"存货—原材料评估"&amp;表头信息!E35</f>
        <v>存货—原材料评估明细表</v>
      </c>
      <c r="B1" s="12"/>
      <c r="C1" s="12"/>
      <c r="D1" s="12"/>
      <c r="E1" s="12"/>
      <c r="F1" s="12"/>
      <c r="G1" s="12"/>
      <c r="H1" s="12"/>
      <c r="I1" s="12"/>
      <c r="J1" s="46"/>
      <c r="K1" s="46"/>
      <c r="L1" s="46"/>
      <c r="M1" s="46"/>
      <c r="N1" s="46"/>
      <c r="O1" s="46"/>
      <c r="S1" s="270"/>
    </row>
    <row r="2" customHeight="1" spans="1:15">
      <c r="A2" s="13" t="str">
        <f>表头信息!D5&amp;表头信息!E5</f>
        <v>评估基准日：2022年10月31日</v>
      </c>
      <c r="B2" s="13"/>
      <c r="C2" s="13"/>
      <c r="D2" s="13"/>
      <c r="E2" s="13"/>
      <c r="F2" s="13"/>
      <c r="G2" s="13"/>
      <c r="H2" s="13"/>
      <c r="I2" s="13"/>
      <c r="J2" s="13"/>
      <c r="K2" s="13"/>
      <c r="L2" s="13"/>
      <c r="M2" s="13"/>
      <c r="N2" s="13"/>
      <c r="O2" s="13"/>
    </row>
    <row r="3" customHeight="1" spans="1:15">
      <c r="A3" s="13"/>
      <c r="B3" s="13"/>
      <c r="C3" s="13"/>
      <c r="D3" s="13"/>
      <c r="E3" s="13"/>
      <c r="F3" s="13"/>
      <c r="G3" s="13"/>
      <c r="H3" s="13"/>
      <c r="I3" s="13"/>
      <c r="J3" s="13"/>
      <c r="K3" s="13"/>
      <c r="L3" s="13"/>
      <c r="M3" s="13"/>
      <c r="N3" s="13"/>
      <c r="O3" s="56" t="s">
        <v>473</v>
      </c>
    </row>
    <row r="4" customHeight="1" spans="1:15">
      <c r="A4" s="83" t="str">
        <f>表头信息!D2&amp;表头信息!E2</f>
        <v>产权持有单位：西安曲江楼观旅游农业开发有限公司</v>
      </c>
      <c r="B4" s="18"/>
      <c r="C4" s="18"/>
      <c r="D4" s="18"/>
      <c r="E4" s="18"/>
      <c r="F4" s="18"/>
      <c r="G4" s="259"/>
      <c r="H4" s="259"/>
      <c r="I4" s="259"/>
      <c r="J4" s="18"/>
      <c r="K4" s="18"/>
      <c r="L4" s="18"/>
      <c r="M4" s="18"/>
      <c r="N4" s="18"/>
      <c r="O4" s="19" t="s">
        <v>3</v>
      </c>
    </row>
    <row r="5" s="8" customFormat="1" customHeight="1" spans="1:22">
      <c r="A5" s="47" t="s">
        <v>5</v>
      </c>
      <c r="B5" s="47" t="s">
        <v>464</v>
      </c>
      <c r="C5" s="47" t="s">
        <v>465</v>
      </c>
      <c r="D5" s="20" t="s">
        <v>466</v>
      </c>
      <c r="E5" s="20" t="s">
        <v>474</v>
      </c>
      <c r="F5" s="20" t="s">
        <v>475</v>
      </c>
      <c r="G5" s="47" t="s">
        <v>238</v>
      </c>
      <c r="H5" s="48"/>
      <c r="I5" s="48"/>
      <c r="J5" s="47" t="s">
        <v>239</v>
      </c>
      <c r="K5" s="48"/>
      <c r="L5" s="48"/>
      <c r="M5" s="20" t="s">
        <v>240</v>
      </c>
      <c r="N5" s="47" t="s">
        <v>241</v>
      </c>
      <c r="O5" s="47" t="s">
        <v>8</v>
      </c>
      <c r="P5" s="89" t="s">
        <v>297</v>
      </c>
      <c r="Q5" s="89" t="s">
        <v>311</v>
      </c>
      <c r="R5" s="89" t="s">
        <v>476</v>
      </c>
      <c r="S5" s="89" t="s">
        <v>477</v>
      </c>
      <c r="T5" s="89"/>
      <c r="U5" s="89" t="s">
        <v>345</v>
      </c>
      <c r="V5" s="201" t="s">
        <v>401</v>
      </c>
    </row>
    <row r="6" s="8" customFormat="1" customHeight="1" spans="1:22">
      <c r="A6" s="48"/>
      <c r="B6" s="48"/>
      <c r="C6" s="48"/>
      <c r="D6" s="21"/>
      <c r="E6" s="21"/>
      <c r="F6" s="21"/>
      <c r="G6" s="47" t="s">
        <v>468</v>
      </c>
      <c r="H6" s="47" t="s">
        <v>469</v>
      </c>
      <c r="I6" s="47" t="s">
        <v>427</v>
      </c>
      <c r="J6" s="47" t="s">
        <v>470</v>
      </c>
      <c r="K6" s="47" t="s">
        <v>471</v>
      </c>
      <c r="L6" s="47" t="s">
        <v>427</v>
      </c>
      <c r="M6" s="21"/>
      <c r="N6" s="48"/>
      <c r="O6" s="48"/>
      <c r="P6" s="89"/>
      <c r="Q6" s="89" t="s">
        <v>478</v>
      </c>
      <c r="R6" s="89" t="s">
        <v>468</v>
      </c>
      <c r="S6" s="268" t="s">
        <v>479</v>
      </c>
      <c r="T6" s="89" t="s">
        <v>480</v>
      </c>
      <c r="U6" s="89" t="s">
        <v>348</v>
      </c>
      <c r="V6" s="201" t="s">
        <v>348</v>
      </c>
    </row>
    <row r="7" s="257" customFormat="1" customHeight="1" spans="1:19">
      <c r="A7" s="22">
        <v>1</v>
      </c>
      <c r="B7" s="245"/>
      <c r="C7" s="266"/>
      <c r="D7" s="247"/>
      <c r="E7" s="247"/>
      <c r="F7" s="247"/>
      <c r="G7" s="186"/>
      <c r="H7" s="25"/>
      <c r="I7" s="51">
        <f>ROUND(G7*H7,2)</f>
        <v>0</v>
      </c>
      <c r="J7" s="25"/>
      <c r="K7" s="25"/>
      <c r="L7" s="51"/>
      <c r="M7" s="51">
        <f>L7-I7</f>
        <v>0</v>
      </c>
      <c r="N7" s="51">
        <f>IF(I7=0,0,M7/ABS(I7))*100</f>
        <v>0</v>
      </c>
      <c r="O7" s="26"/>
      <c r="S7" s="271"/>
    </row>
    <row r="8" s="9" customFormat="1" customHeight="1" spans="1:19">
      <c r="A8" s="22">
        <v>2</v>
      </c>
      <c r="B8" s="23"/>
      <c r="C8" s="23"/>
      <c r="D8" s="26"/>
      <c r="E8" s="26"/>
      <c r="F8" s="26"/>
      <c r="G8" s="186"/>
      <c r="H8" s="25"/>
      <c r="I8" s="51">
        <f t="shared" ref="I8:I26" si="0">ROUND(G8*H8,2)</f>
        <v>0</v>
      </c>
      <c r="J8" s="25"/>
      <c r="K8" s="25"/>
      <c r="L8" s="51"/>
      <c r="M8" s="51"/>
      <c r="N8" s="51"/>
      <c r="O8" s="26"/>
      <c r="S8" s="272"/>
    </row>
    <row r="9" s="9" customFormat="1" customHeight="1" spans="1:19">
      <c r="A9" s="22">
        <v>3</v>
      </c>
      <c r="B9" s="23"/>
      <c r="C9" s="23"/>
      <c r="D9" s="26"/>
      <c r="E9" s="26"/>
      <c r="F9" s="26"/>
      <c r="G9" s="186"/>
      <c r="H9" s="25"/>
      <c r="I9" s="51">
        <f t="shared" si="0"/>
        <v>0</v>
      </c>
      <c r="J9" s="25"/>
      <c r="K9" s="25"/>
      <c r="L9" s="51"/>
      <c r="M9" s="51"/>
      <c r="N9" s="51"/>
      <c r="O9" s="26"/>
      <c r="S9" s="272"/>
    </row>
    <row r="10" s="9" customFormat="1" customHeight="1" spans="1:19">
      <c r="A10" s="22">
        <v>4</v>
      </c>
      <c r="B10" s="23"/>
      <c r="C10" s="23"/>
      <c r="D10" s="26"/>
      <c r="E10" s="26"/>
      <c r="F10" s="26"/>
      <c r="G10" s="186"/>
      <c r="H10" s="25"/>
      <c r="I10" s="51">
        <f t="shared" si="0"/>
        <v>0</v>
      </c>
      <c r="J10" s="25"/>
      <c r="K10" s="25"/>
      <c r="L10" s="51"/>
      <c r="M10" s="51"/>
      <c r="N10" s="51"/>
      <c r="O10" s="26"/>
      <c r="S10" s="272"/>
    </row>
    <row r="11" s="9" customFormat="1" customHeight="1" spans="1:19">
      <c r="A11" s="22">
        <v>5</v>
      </c>
      <c r="B11" s="23"/>
      <c r="C11" s="23"/>
      <c r="D11" s="26"/>
      <c r="E11" s="26"/>
      <c r="F11" s="26"/>
      <c r="G11" s="186"/>
      <c r="H11" s="25"/>
      <c r="I11" s="51">
        <f t="shared" si="0"/>
        <v>0</v>
      </c>
      <c r="J11" s="25"/>
      <c r="K11" s="25"/>
      <c r="L11" s="51"/>
      <c r="M11" s="51"/>
      <c r="N11" s="51"/>
      <c r="O11" s="26"/>
      <c r="S11" s="272"/>
    </row>
    <row r="12" s="9" customFormat="1" customHeight="1" spans="1:19">
      <c r="A12" s="22">
        <v>6</v>
      </c>
      <c r="B12" s="23"/>
      <c r="C12" s="23"/>
      <c r="D12" s="26"/>
      <c r="E12" s="26"/>
      <c r="F12" s="26"/>
      <c r="G12" s="186"/>
      <c r="H12" s="25"/>
      <c r="I12" s="51">
        <f t="shared" si="0"/>
        <v>0</v>
      </c>
      <c r="J12" s="25"/>
      <c r="K12" s="25"/>
      <c r="L12" s="51"/>
      <c r="M12" s="51"/>
      <c r="N12" s="51"/>
      <c r="O12" s="26"/>
      <c r="S12" s="272"/>
    </row>
    <row r="13" s="9" customFormat="1" customHeight="1" spans="1:19">
      <c r="A13" s="22">
        <v>7</v>
      </c>
      <c r="B13" s="23"/>
      <c r="C13" s="23"/>
      <c r="D13" s="26"/>
      <c r="E13" s="26"/>
      <c r="F13" s="26"/>
      <c r="G13" s="186"/>
      <c r="H13" s="25"/>
      <c r="I13" s="51">
        <f t="shared" si="0"/>
        <v>0</v>
      </c>
      <c r="J13" s="25"/>
      <c r="K13" s="25"/>
      <c r="L13" s="51"/>
      <c r="M13" s="51"/>
      <c r="N13" s="51"/>
      <c r="O13" s="26"/>
      <c r="S13" s="272"/>
    </row>
    <row r="14" s="9" customFormat="1" customHeight="1" spans="1:19">
      <c r="A14" s="22">
        <v>8</v>
      </c>
      <c r="B14" s="23"/>
      <c r="C14" s="23"/>
      <c r="D14" s="26"/>
      <c r="E14" s="26"/>
      <c r="F14" s="26"/>
      <c r="G14" s="186"/>
      <c r="H14" s="25"/>
      <c r="I14" s="51">
        <f t="shared" si="0"/>
        <v>0</v>
      </c>
      <c r="J14" s="25"/>
      <c r="K14" s="25"/>
      <c r="L14" s="51"/>
      <c r="M14" s="51"/>
      <c r="N14" s="51"/>
      <c r="O14" s="26"/>
      <c r="S14" s="272"/>
    </row>
    <row r="15" s="9" customFormat="1" customHeight="1" spans="1:19">
      <c r="A15" s="22">
        <v>9</v>
      </c>
      <c r="B15" s="23"/>
      <c r="C15" s="23"/>
      <c r="D15" s="26"/>
      <c r="E15" s="26"/>
      <c r="F15" s="26"/>
      <c r="G15" s="186"/>
      <c r="H15" s="25"/>
      <c r="I15" s="51">
        <f t="shared" si="0"/>
        <v>0</v>
      </c>
      <c r="J15" s="25"/>
      <c r="K15" s="25"/>
      <c r="L15" s="51"/>
      <c r="M15" s="51"/>
      <c r="N15" s="51"/>
      <c r="O15" s="26"/>
      <c r="S15" s="272"/>
    </row>
    <row r="16" s="9" customFormat="1" customHeight="1" spans="1:19">
      <c r="A16" s="22">
        <v>10</v>
      </c>
      <c r="B16" s="23"/>
      <c r="C16" s="23"/>
      <c r="D16" s="26"/>
      <c r="E16" s="26"/>
      <c r="F16" s="26"/>
      <c r="G16" s="186"/>
      <c r="H16" s="25"/>
      <c r="I16" s="51">
        <f t="shared" si="0"/>
        <v>0</v>
      </c>
      <c r="J16" s="25"/>
      <c r="K16" s="25"/>
      <c r="L16" s="51"/>
      <c r="M16" s="51"/>
      <c r="N16" s="51"/>
      <c r="O16" s="26"/>
      <c r="S16" s="272"/>
    </row>
    <row r="17" s="9" customFormat="1" customHeight="1" spans="1:19">
      <c r="A17" s="22">
        <v>11</v>
      </c>
      <c r="B17" s="23"/>
      <c r="C17" s="23"/>
      <c r="D17" s="26"/>
      <c r="E17" s="26"/>
      <c r="F17" s="26"/>
      <c r="G17" s="186"/>
      <c r="H17" s="25"/>
      <c r="I17" s="51">
        <f t="shared" si="0"/>
        <v>0</v>
      </c>
      <c r="J17" s="25"/>
      <c r="K17" s="25"/>
      <c r="L17" s="51"/>
      <c r="M17" s="51"/>
      <c r="N17" s="51"/>
      <c r="O17" s="26"/>
      <c r="S17" s="272"/>
    </row>
    <row r="18" s="9" customFormat="1" customHeight="1" spans="1:19">
      <c r="A18" s="22">
        <v>12</v>
      </c>
      <c r="B18" s="23"/>
      <c r="C18" s="23"/>
      <c r="D18" s="26"/>
      <c r="E18" s="26"/>
      <c r="F18" s="26"/>
      <c r="G18" s="186"/>
      <c r="H18" s="25"/>
      <c r="I18" s="51">
        <f t="shared" si="0"/>
        <v>0</v>
      </c>
      <c r="J18" s="25"/>
      <c r="K18" s="25"/>
      <c r="L18" s="51"/>
      <c r="M18" s="51"/>
      <c r="N18" s="51"/>
      <c r="O18" s="26"/>
      <c r="S18" s="272"/>
    </row>
    <row r="19" s="9" customFormat="1" customHeight="1" spans="1:19">
      <c r="A19" s="22">
        <v>13</v>
      </c>
      <c r="B19" s="23"/>
      <c r="C19" s="23"/>
      <c r="D19" s="26"/>
      <c r="E19" s="26"/>
      <c r="F19" s="26"/>
      <c r="G19" s="186"/>
      <c r="H19" s="25"/>
      <c r="I19" s="51">
        <f t="shared" si="0"/>
        <v>0</v>
      </c>
      <c r="J19" s="25"/>
      <c r="K19" s="25"/>
      <c r="L19" s="51"/>
      <c r="M19" s="51"/>
      <c r="N19" s="51"/>
      <c r="O19" s="26"/>
      <c r="S19" s="272"/>
    </row>
    <row r="20" s="9" customFormat="1" customHeight="1" spans="1:19">
      <c r="A20" s="22">
        <v>14</v>
      </c>
      <c r="B20" s="23"/>
      <c r="C20" s="23"/>
      <c r="D20" s="26"/>
      <c r="E20" s="26"/>
      <c r="F20" s="26"/>
      <c r="G20" s="186"/>
      <c r="H20" s="25"/>
      <c r="I20" s="51">
        <f t="shared" si="0"/>
        <v>0</v>
      </c>
      <c r="J20" s="25"/>
      <c r="K20" s="25"/>
      <c r="L20" s="51"/>
      <c r="M20" s="51"/>
      <c r="N20" s="51"/>
      <c r="O20" s="26"/>
      <c r="S20" s="272"/>
    </row>
    <row r="21" s="9" customFormat="1" customHeight="1" spans="1:19">
      <c r="A21" s="22">
        <v>15</v>
      </c>
      <c r="B21" s="23"/>
      <c r="C21" s="23"/>
      <c r="D21" s="26"/>
      <c r="E21" s="26"/>
      <c r="F21" s="26"/>
      <c r="G21" s="186"/>
      <c r="H21" s="25"/>
      <c r="I21" s="51">
        <f t="shared" si="0"/>
        <v>0</v>
      </c>
      <c r="J21" s="25"/>
      <c r="K21" s="25"/>
      <c r="L21" s="51"/>
      <c r="M21" s="51"/>
      <c r="N21" s="51"/>
      <c r="O21" s="26"/>
      <c r="S21" s="272"/>
    </row>
    <row r="22" s="9" customFormat="1" customHeight="1" spans="1:19">
      <c r="A22" s="22">
        <v>16</v>
      </c>
      <c r="B22" s="23"/>
      <c r="C22" s="23"/>
      <c r="D22" s="26"/>
      <c r="E22" s="26"/>
      <c r="F22" s="26"/>
      <c r="G22" s="186"/>
      <c r="H22" s="25"/>
      <c r="I22" s="51">
        <f t="shared" si="0"/>
        <v>0</v>
      </c>
      <c r="J22" s="25"/>
      <c r="K22" s="25"/>
      <c r="L22" s="51"/>
      <c r="M22" s="51"/>
      <c r="N22" s="51"/>
      <c r="O22" s="26"/>
      <c r="S22" s="272"/>
    </row>
    <row r="23" s="9" customFormat="1" customHeight="1" spans="1:19">
      <c r="A23" s="22">
        <v>17</v>
      </c>
      <c r="B23" s="23"/>
      <c r="C23" s="23"/>
      <c r="D23" s="26"/>
      <c r="E23" s="26"/>
      <c r="F23" s="26"/>
      <c r="G23" s="186"/>
      <c r="H23" s="25"/>
      <c r="I23" s="51">
        <f t="shared" si="0"/>
        <v>0</v>
      </c>
      <c r="J23" s="25"/>
      <c r="K23" s="25"/>
      <c r="L23" s="51"/>
      <c r="M23" s="51"/>
      <c r="N23" s="51"/>
      <c r="O23" s="26"/>
      <c r="S23" s="272"/>
    </row>
    <row r="24" s="9" customFormat="1" customHeight="1" spans="1:19">
      <c r="A24" s="22">
        <v>18</v>
      </c>
      <c r="B24" s="23"/>
      <c r="C24" s="23"/>
      <c r="D24" s="26"/>
      <c r="E24" s="26"/>
      <c r="F24" s="26"/>
      <c r="G24" s="186"/>
      <c r="H24" s="25"/>
      <c r="I24" s="51">
        <f t="shared" si="0"/>
        <v>0</v>
      </c>
      <c r="J24" s="25"/>
      <c r="K24" s="25"/>
      <c r="L24" s="51"/>
      <c r="M24" s="51"/>
      <c r="N24" s="51"/>
      <c r="O24" s="26"/>
      <c r="S24" s="272"/>
    </row>
    <row r="25" s="9" customFormat="1" customHeight="1" spans="1:19">
      <c r="A25" s="22">
        <v>19</v>
      </c>
      <c r="B25" s="23"/>
      <c r="C25" s="23"/>
      <c r="D25" s="26"/>
      <c r="E25" s="26"/>
      <c r="F25" s="26"/>
      <c r="G25" s="186"/>
      <c r="H25" s="25"/>
      <c r="I25" s="51">
        <f t="shared" si="0"/>
        <v>0</v>
      </c>
      <c r="J25" s="25"/>
      <c r="K25" s="25"/>
      <c r="L25" s="51"/>
      <c r="M25" s="51"/>
      <c r="N25" s="51"/>
      <c r="O25" s="26"/>
      <c r="S25" s="272"/>
    </row>
    <row r="26" s="9" customFormat="1" customHeight="1" spans="1:19">
      <c r="A26" s="22">
        <v>20</v>
      </c>
      <c r="B26" s="23"/>
      <c r="C26" s="23"/>
      <c r="D26" s="26"/>
      <c r="E26" s="26"/>
      <c r="F26" s="26"/>
      <c r="G26" s="186"/>
      <c r="H26" s="25"/>
      <c r="I26" s="51">
        <f t="shared" si="0"/>
        <v>0</v>
      </c>
      <c r="J26" s="25"/>
      <c r="K26" s="25"/>
      <c r="L26" s="51"/>
      <c r="M26" s="51"/>
      <c r="N26" s="51"/>
      <c r="O26" s="26"/>
      <c r="S26" s="272"/>
    </row>
    <row r="27" s="9" customFormat="1" customHeight="1" spans="1:19">
      <c r="A27" s="27" t="s">
        <v>481</v>
      </c>
      <c r="B27" s="28"/>
      <c r="C27" s="28"/>
      <c r="D27" s="28"/>
      <c r="E27" s="28"/>
      <c r="F27" s="29"/>
      <c r="G27" s="51"/>
      <c r="H27" s="51"/>
      <c r="I27" s="84">
        <f>SUM(I7:I26)</f>
        <v>0</v>
      </c>
      <c r="J27" s="51"/>
      <c r="K27" s="51"/>
      <c r="L27" s="84">
        <f>SUM(L7:L26)</f>
        <v>0</v>
      </c>
      <c r="M27" s="84">
        <f>IF(SUM(M7:M26)-(L27-I27)&lt;0.001,SUM(M7:M26),"false")</f>
        <v>0</v>
      </c>
      <c r="N27" s="51">
        <f>IF(I27=0,0,M27/ABS(I27))*100</f>
        <v>0</v>
      </c>
      <c r="O27" s="31"/>
      <c r="S27" s="272"/>
    </row>
    <row r="28" s="9" customFormat="1" customHeight="1" spans="1:19">
      <c r="A28" s="27" t="s">
        <v>482</v>
      </c>
      <c r="B28" s="28"/>
      <c r="C28" s="28"/>
      <c r="D28" s="28"/>
      <c r="E28" s="28"/>
      <c r="F28" s="29"/>
      <c r="G28" s="51"/>
      <c r="H28" s="51"/>
      <c r="I28" s="84"/>
      <c r="J28" s="51"/>
      <c r="K28" s="51"/>
      <c r="L28" s="84"/>
      <c r="M28" s="84">
        <f>L28-I28</f>
        <v>0</v>
      </c>
      <c r="N28" s="51"/>
      <c r="O28" s="31"/>
      <c r="S28" s="272"/>
    </row>
    <row r="29" s="9" customFormat="1" customHeight="1" spans="1:19">
      <c r="A29" s="27" t="s">
        <v>483</v>
      </c>
      <c r="B29" s="28"/>
      <c r="C29" s="28"/>
      <c r="D29" s="28"/>
      <c r="E29" s="28"/>
      <c r="F29" s="29"/>
      <c r="G29" s="51"/>
      <c r="H29" s="51"/>
      <c r="I29" s="84">
        <f>I27-I28</f>
        <v>0</v>
      </c>
      <c r="J29" s="51"/>
      <c r="K29" s="51"/>
      <c r="L29" s="84">
        <f>L27-L28</f>
        <v>0</v>
      </c>
      <c r="M29" s="84">
        <f>M27-M28</f>
        <v>0</v>
      </c>
      <c r="N29" s="51">
        <f>IF(I29=0,0,M29/ABS(I29))*100</f>
        <v>0</v>
      </c>
      <c r="O29" s="31"/>
      <c r="S29" s="272"/>
    </row>
    <row r="30" s="10" customFormat="1" customHeight="1" spans="1:19">
      <c r="A30" s="32"/>
      <c r="F30" s="33"/>
      <c r="G30" s="33"/>
      <c r="H30" s="33"/>
      <c r="I30" s="34"/>
      <c r="J30" s="34"/>
      <c r="K30" s="34"/>
      <c r="L30" s="34"/>
      <c r="M30" s="34"/>
      <c r="S30" s="231"/>
    </row>
    <row r="31" s="10" customFormat="1" customHeight="1" spans="1:19">
      <c r="A31" s="35" t="str">
        <f>表头信息!D8&amp;表头信息!E8</f>
        <v>产权持有单位填表人：谭勃</v>
      </c>
      <c r="B31" s="35"/>
      <c r="C31" s="35"/>
      <c r="D31" s="35"/>
      <c r="E31" s="35"/>
      <c r="F31" s="35"/>
      <c r="G31" s="35"/>
      <c r="H31" s="35"/>
      <c r="K31" s="70" t="str">
        <f>表头信息!D20&amp;表头信息!E23</f>
        <v>评估人员：柳青、殷涛</v>
      </c>
      <c r="L31" s="98"/>
      <c r="M31" s="98"/>
      <c r="N31" s="98"/>
      <c r="O31" s="98"/>
      <c r="S31" s="231"/>
    </row>
    <row r="32" s="10" customFormat="1" customHeight="1" spans="1:19">
      <c r="A32" s="38" t="str">
        <f>表头信息!D11&amp;表头信息!E11</f>
        <v>填表日期：2022年11月2日</v>
      </c>
      <c r="B32" s="36"/>
      <c r="C32" s="36"/>
      <c r="D32" s="36"/>
      <c r="E32" s="36"/>
      <c r="F32" s="36"/>
      <c r="G32" s="39"/>
      <c r="H32" s="39"/>
      <c r="J32" s="39"/>
      <c r="K32" s="39"/>
      <c r="L32" s="39"/>
      <c r="S32" s="231"/>
    </row>
    <row r="33" customHeight="1" spans="6:8">
      <c r="F33" s="71"/>
      <c r="G33" s="267"/>
      <c r="H33" s="267"/>
    </row>
  </sheetData>
  <protectedRanges>
    <protectedRange sqref="A7:H28 J7:K28 O7:O28" name="区域1"/>
  </protectedRanges>
  <mergeCells count="20">
    <mergeCell ref="A1:O1"/>
    <mergeCell ref="A2:O2"/>
    <mergeCell ref="G5:I5"/>
    <mergeCell ref="J5:L5"/>
    <mergeCell ref="S5:T5"/>
    <mergeCell ref="A27:F27"/>
    <mergeCell ref="A28:F28"/>
    <mergeCell ref="A29:F29"/>
    <mergeCell ref="F30:H30"/>
    <mergeCell ref="A31:H31"/>
    <mergeCell ref="K31:O31"/>
    <mergeCell ref="A5:A6"/>
    <mergeCell ref="B5:B6"/>
    <mergeCell ref="C5:C6"/>
    <mergeCell ref="D5:D6"/>
    <mergeCell ref="E5:E6"/>
    <mergeCell ref="F5:F6"/>
    <mergeCell ref="M5:M6"/>
    <mergeCell ref="N5:N6"/>
    <mergeCell ref="O5:O6"/>
  </mergeCells>
  <conditionalFormatting sqref="P5:Q6 R5:S5 U5:U6 R6:T6">
    <cfRule type="expression" dxfId="2" priority="2" stopIfTrue="1">
      <formula>$Q$8=""</formula>
    </cfRule>
  </conditionalFormatting>
  <dataValidations count="1">
    <dataValidation type="list" allowBlank="1" showInputMessage="1" showErrorMessage="1" sqref="Q5:Q6 U5:U6">
      <formula1>$S$8</formula1>
    </dataValidation>
  </dataValidations>
  <hyperlinks>
    <hyperlink ref="A1:O1" location="'3-9存货汇总'!B8" display="=&quot;存货—原材料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311366" name="Check Box 70" r:id="rId3">
              <controlPr defaultSize="0">
                <anchor moveWithCells="1">
                  <from>
                    <xdr:col>15</xdr:col>
                    <xdr:colOff>76200</xdr:colOff>
                    <xdr:row>0</xdr:row>
                    <xdr:rowOff>89535</xdr:rowOff>
                  </from>
                  <to>
                    <xdr:col>17</xdr:col>
                    <xdr:colOff>0</xdr:colOff>
                    <xdr:row>1</xdr:row>
                    <xdr:rowOff>88900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1"/>
  <sheetViews>
    <sheetView view="pageBreakPreview" zoomScale="85" zoomScaleNormal="100" workbookViewId="0">
      <pane xSplit="1" ySplit="6" topLeftCell="B12" activePane="bottomRight" state="frozen"/>
      <selection/>
      <selection pane="topRight"/>
      <selection pane="bottomLeft"/>
      <selection pane="bottomRight" activeCell="C11" sqref="C11"/>
    </sheetView>
  </sheetViews>
  <sheetFormatPr defaultColWidth="8.66666666666667" defaultRowHeight="15.75" customHeight="1"/>
  <cols>
    <col min="1" max="1" width="5" style="11" customWidth="1"/>
    <col min="2" max="2" width="12.8333333333333" style="11" customWidth="1"/>
    <col min="3" max="3" width="10.0833333333333" style="11" customWidth="1"/>
    <col min="4" max="4" width="4.83333333333333" style="11" customWidth="1"/>
    <col min="5" max="5" width="10.8333333333333" style="11" customWidth="1"/>
    <col min="6" max="6" width="10.0833333333333" style="11" customWidth="1"/>
    <col min="7" max="7" width="10.0833333333333" style="258" customWidth="1"/>
    <col min="8" max="11" width="10.0833333333333" style="11" customWidth="1"/>
    <col min="12" max="12" width="6.75" style="11" customWidth="1"/>
    <col min="13" max="13" width="6.83333333333333" style="11" customWidth="1"/>
    <col min="14" max="14" width="11.0833333333333" style="11" customWidth="1"/>
    <col min="15" max="32" width="9" style="11"/>
    <col min="33" max="16384" width="8.66666666666667" style="11"/>
  </cols>
  <sheetData>
    <row r="1" s="7" customFormat="1" ht="30" customHeight="1" spans="1:14">
      <c r="A1" s="12" t="str">
        <f>"存货—在库周转材料评估"&amp;表头信息!E35</f>
        <v>存货—在库周转材料评估明细表</v>
      </c>
      <c r="B1" s="12"/>
      <c r="C1" s="12"/>
      <c r="D1" s="12"/>
      <c r="E1" s="12"/>
      <c r="F1" s="12"/>
      <c r="G1" s="12"/>
      <c r="H1" s="12"/>
      <c r="I1" s="46"/>
      <c r="J1" s="46"/>
      <c r="K1" s="46"/>
      <c r="L1" s="46"/>
      <c r="M1" s="46"/>
      <c r="N1" s="46"/>
    </row>
    <row r="2" customHeight="1" spans="1:14">
      <c r="A2" s="13" t="str">
        <f>表头信息!D5&amp;表头信息!E5</f>
        <v>评估基准日：2022年10月31日</v>
      </c>
      <c r="B2" s="13"/>
      <c r="C2" s="13"/>
      <c r="D2" s="13"/>
      <c r="E2" s="13"/>
      <c r="F2" s="13"/>
      <c r="G2" s="14"/>
      <c r="H2" s="14"/>
      <c r="I2" s="14"/>
      <c r="J2" s="14"/>
      <c r="K2" s="14"/>
      <c r="L2" s="14"/>
      <c r="M2" s="14"/>
      <c r="N2" s="14"/>
    </row>
    <row r="3" customHeight="1" spans="1:14">
      <c r="A3" s="13"/>
      <c r="B3" s="13"/>
      <c r="C3" s="13"/>
      <c r="D3" s="13"/>
      <c r="E3" s="13"/>
      <c r="F3" s="13"/>
      <c r="G3" s="14"/>
      <c r="H3" s="14"/>
      <c r="I3" s="14"/>
      <c r="J3" s="14"/>
      <c r="K3" s="14"/>
      <c r="L3" s="14"/>
      <c r="M3" s="14"/>
      <c r="N3" s="86" t="s">
        <v>484</v>
      </c>
    </row>
    <row r="4" customHeight="1" spans="1:14">
      <c r="A4" s="83" t="str">
        <f>表头信息!D2&amp;表头信息!E2</f>
        <v>产权持有单位：西安曲江楼观旅游农业开发有限公司</v>
      </c>
      <c r="B4" s="18"/>
      <c r="C4" s="18"/>
      <c r="D4" s="18"/>
      <c r="E4" s="18"/>
      <c r="F4" s="18"/>
      <c r="G4" s="259"/>
      <c r="H4" s="18"/>
      <c r="I4" s="18"/>
      <c r="J4" s="18"/>
      <c r="K4" s="18"/>
      <c r="L4" s="18"/>
      <c r="M4" s="18"/>
      <c r="N4" s="19" t="s">
        <v>3</v>
      </c>
    </row>
    <row r="5" s="8" customFormat="1" customHeight="1" spans="1:21">
      <c r="A5" s="47" t="s">
        <v>5</v>
      </c>
      <c r="B5" s="47" t="s">
        <v>464</v>
      </c>
      <c r="C5" s="47" t="s">
        <v>465</v>
      </c>
      <c r="D5" s="20" t="s">
        <v>466</v>
      </c>
      <c r="E5" s="20" t="s">
        <v>475</v>
      </c>
      <c r="F5" s="47" t="s">
        <v>238</v>
      </c>
      <c r="G5" s="48"/>
      <c r="H5" s="48"/>
      <c r="I5" s="47" t="s">
        <v>239</v>
      </c>
      <c r="J5" s="48"/>
      <c r="K5" s="48"/>
      <c r="L5" s="20" t="s">
        <v>240</v>
      </c>
      <c r="M5" s="47" t="s">
        <v>241</v>
      </c>
      <c r="N5" s="47" t="s">
        <v>8</v>
      </c>
      <c r="O5" s="89" t="s">
        <v>297</v>
      </c>
      <c r="P5" s="89" t="s">
        <v>311</v>
      </c>
      <c r="Q5" s="89" t="s">
        <v>476</v>
      </c>
      <c r="R5" s="89" t="s">
        <v>477</v>
      </c>
      <c r="S5" s="89"/>
      <c r="T5" s="89" t="s">
        <v>345</v>
      </c>
      <c r="U5" s="201" t="s">
        <v>401</v>
      </c>
    </row>
    <row r="6" s="8" customFormat="1" customHeight="1" spans="1:21">
      <c r="A6" s="48"/>
      <c r="B6" s="48"/>
      <c r="C6" s="48"/>
      <c r="D6" s="21"/>
      <c r="E6" s="21"/>
      <c r="F6" s="47" t="s">
        <v>468</v>
      </c>
      <c r="G6" s="47" t="s">
        <v>469</v>
      </c>
      <c r="H6" s="47" t="s">
        <v>427</v>
      </c>
      <c r="I6" s="47" t="s">
        <v>470</v>
      </c>
      <c r="J6" s="47" t="s">
        <v>471</v>
      </c>
      <c r="K6" s="47" t="s">
        <v>427</v>
      </c>
      <c r="L6" s="21"/>
      <c r="M6" s="48"/>
      <c r="N6" s="48"/>
      <c r="O6" s="89"/>
      <c r="P6" s="89" t="s">
        <v>478</v>
      </c>
      <c r="Q6" s="89" t="s">
        <v>468</v>
      </c>
      <c r="R6" s="268" t="s">
        <v>479</v>
      </c>
      <c r="S6" s="89" t="s">
        <v>480</v>
      </c>
      <c r="T6" s="89" t="s">
        <v>348</v>
      </c>
      <c r="U6" s="201" t="s">
        <v>348</v>
      </c>
    </row>
    <row r="7" s="257" customFormat="1" customHeight="1" spans="1:14">
      <c r="A7" s="22">
        <v>1</v>
      </c>
      <c r="B7" s="245"/>
      <c r="C7" s="266"/>
      <c r="D7" s="247"/>
      <c r="E7" s="247"/>
      <c r="F7" s="186"/>
      <c r="G7" s="25"/>
      <c r="H7" s="51">
        <f t="shared" ref="H7:H26" si="0">ROUND(F7*G7,2)</f>
        <v>0</v>
      </c>
      <c r="I7" s="25"/>
      <c r="J7" s="25"/>
      <c r="K7" s="51"/>
      <c r="L7" s="51">
        <f>K7-H7</f>
        <v>0</v>
      </c>
      <c r="M7" s="51">
        <f>IF(H7=0,0,L7/ABS(H7))*100</f>
        <v>0</v>
      </c>
      <c r="N7" s="26"/>
    </row>
    <row r="8" s="9" customFormat="1" customHeight="1" spans="1:14">
      <c r="A8" s="22">
        <v>2</v>
      </c>
      <c r="B8" s="23"/>
      <c r="C8" s="23"/>
      <c r="D8" s="26"/>
      <c r="E8" s="26"/>
      <c r="F8" s="186"/>
      <c r="G8" s="25"/>
      <c r="H8" s="51">
        <f t="shared" si="0"/>
        <v>0</v>
      </c>
      <c r="I8" s="25"/>
      <c r="J8" s="25"/>
      <c r="K8" s="51"/>
      <c r="L8" s="51"/>
      <c r="M8" s="51"/>
      <c r="N8" s="26"/>
    </row>
    <row r="9" s="9" customFormat="1" customHeight="1" spans="1:14">
      <c r="A9" s="22">
        <v>3</v>
      </c>
      <c r="B9" s="23"/>
      <c r="C9" s="23"/>
      <c r="D9" s="26"/>
      <c r="E9" s="26"/>
      <c r="F9" s="186"/>
      <c r="G9" s="25"/>
      <c r="H9" s="51">
        <f t="shared" si="0"/>
        <v>0</v>
      </c>
      <c r="I9" s="25"/>
      <c r="J9" s="25"/>
      <c r="K9" s="51"/>
      <c r="L9" s="51"/>
      <c r="M9" s="51"/>
      <c r="N9" s="26"/>
    </row>
    <row r="10" s="9" customFormat="1" customHeight="1" spans="1:14">
      <c r="A10" s="22">
        <v>4</v>
      </c>
      <c r="B10" s="23"/>
      <c r="C10" s="23"/>
      <c r="D10" s="26"/>
      <c r="E10" s="26"/>
      <c r="F10" s="186"/>
      <c r="G10" s="25"/>
      <c r="H10" s="51">
        <f t="shared" si="0"/>
        <v>0</v>
      </c>
      <c r="I10" s="25"/>
      <c r="J10" s="25"/>
      <c r="K10" s="51"/>
      <c r="L10" s="51"/>
      <c r="M10" s="51"/>
      <c r="N10" s="26"/>
    </row>
    <row r="11" s="9" customFormat="1" customHeight="1" spans="1:14">
      <c r="A11" s="22">
        <v>5</v>
      </c>
      <c r="B11" s="23"/>
      <c r="C11" s="23"/>
      <c r="D11" s="26"/>
      <c r="E11" s="26"/>
      <c r="F11" s="186"/>
      <c r="G11" s="25"/>
      <c r="H11" s="51">
        <f t="shared" si="0"/>
        <v>0</v>
      </c>
      <c r="I11" s="25"/>
      <c r="J11" s="25"/>
      <c r="K11" s="51"/>
      <c r="L11" s="51"/>
      <c r="M11" s="51"/>
      <c r="N11" s="26"/>
    </row>
    <row r="12" s="9" customFormat="1" customHeight="1" spans="1:14">
      <c r="A12" s="22">
        <v>6</v>
      </c>
      <c r="B12" s="23"/>
      <c r="C12" s="23"/>
      <c r="D12" s="26"/>
      <c r="E12" s="26"/>
      <c r="F12" s="186"/>
      <c r="G12" s="25"/>
      <c r="H12" s="51">
        <f t="shared" si="0"/>
        <v>0</v>
      </c>
      <c r="I12" s="25"/>
      <c r="J12" s="25"/>
      <c r="K12" s="51"/>
      <c r="L12" s="51"/>
      <c r="M12" s="51"/>
      <c r="N12" s="26"/>
    </row>
    <row r="13" s="9" customFormat="1" customHeight="1" spans="1:14">
      <c r="A13" s="22">
        <v>7</v>
      </c>
      <c r="B13" s="23"/>
      <c r="C13" s="23"/>
      <c r="D13" s="26"/>
      <c r="E13" s="26"/>
      <c r="F13" s="186"/>
      <c r="G13" s="25"/>
      <c r="H13" s="51">
        <f t="shared" si="0"/>
        <v>0</v>
      </c>
      <c r="I13" s="25"/>
      <c r="J13" s="25"/>
      <c r="K13" s="51"/>
      <c r="L13" s="51"/>
      <c r="M13" s="51"/>
      <c r="N13" s="26"/>
    </row>
    <row r="14" s="9" customFormat="1" customHeight="1" spans="1:14">
      <c r="A14" s="22">
        <v>8</v>
      </c>
      <c r="B14" s="23"/>
      <c r="C14" s="23"/>
      <c r="D14" s="26"/>
      <c r="E14" s="26"/>
      <c r="F14" s="186"/>
      <c r="G14" s="25"/>
      <c r="H14" s="51">
        <f t="shared" si="0"/>
        <v>0</v>
      </c>
      <c r="I14" s="25"/>
      <c r="J14" s="25"/>
      <c r="K14" s="51"/>
      <c r="L14" s="51"/>
      <c r="M14" s="51"/>
      <c r="N14" s="26"/>
    </row>
    <row r="15" s="9" customFormat="1" customHeight="1" spans="1:14">
      <c r="A15" s="22">
        <v>9</v>
      </c>
      <c r="B15" s="23"/>
      <c r="C15" s="23"/>
      <c r="D15" s="26"/>
      <c r="E15" s="26"/>
      <c r="F15" s="186"/>
      <c r="G15" s="25"/>
      <c r="H15" s="51">
        <f t="shared" si="0"/>
        <v>0</v>
      </c>
      <c r="I15" s="25"/>
      <c r="J15" s="25"/>
      <c r="K15" s="51"/>
      <c r="L15" s="51"/>
      <c r="M15" s="51"/>
      <c r="N15" s="26"/>
    </row>
    <row r="16" s="9" customFormat="1" customHeight="1" spans="1:14">
      <c r="A16" s="22">
        <v>10</v>
      </c>
      <c r="B16" s="23"/>
      <c r="C16" s="23"/>
      <c r="D16" s="26"/>
      <c r="E16" s="26"/>
      <c r="F16" s="186"/>
      <c r="G16" s="25"/>
      <c r="H16" s="51">
        <f t="shared" si="0"/>
        <v>0</v>
      </c>
      <c r="I16" s="25"/>
      <c r="J16" s="25"/>
      <c r="K16" s="51"/>
      <c r="L16" s="51"/>
      <c r="M16" s="51"/>
      <c r="N16" s="26"/>
    </row>
    <row r="17" s="9" customFormat="1" customHeight="1" spans="1:14">
      <c r="A17" s="22">
        <v>11</v>
      </c>
      <c r="B17" s="23"/>
      <c r="C17" s="23"/>
      <c r="D17" s="26"/>
      <c r="E17" s="26"/>
      <c r="F17" s="186"/>
      <c r="G17" s="25"/>
      <c r="H17" s="51">
        <f t="shared" si="0"/>
        <v>0</v>
      </c>
      <c r="I17" s="25"/>
      <c r="J17" s="25"/>
      <c r="K17" s="51"/>
      <c r="L17" s="51"/>
      <c r="M17" s="51"/>
      <c r="N17" s="26"/>
    </row>
    <row r="18" s="9" customFormat="1" customHeight="1" spans="1:14">
      <c r="A18" s="22">
        <v>12</v>
      </c>
      <c r="B18" s="23"/>
      <c r="C18" s="23"/>
      <c r="D18" s="26"/>
      <c r="E18" s="26"/>
      <c r="F18" s="186"/>
      <c r="G18" s="25"/>
      <c r="H18" s="51">
        <f t="shared" si="0"/>
        <v>0</v>
      </c>
      <c r="I18" s="25"/>
      <c r="J18" s="25"/>
      <c r="K18" s="51"/>
      <c r="L18" s="51"/>
      <c r="M18" s="51"/>
      <c r="N18" s="26"/>
    </row>
    <row r="19" s="9" customFormat="1" customHeight="1" spans="1:14">
      <c r="A19" s="22">
        <v>13</v>
      </c>
      <c r="B19" s="23"/>
      <c r="C19" s="23"/>
      <c r="D19" s="26"/>
      <c r="E19" s="26"/>
      <c r="F19" s="186"/>
      <c r="G19" s="25"/>
      <c r="H19" s="51">
        <f t="shared" si="0"/>
        <v>0</v>
      </c>
      <c r="I19" s="25"/>
      <c r="J19" s="25"/>
      <c r="K19" s="51"/>
      <c r="L19" s="51"/>
      <c r="M19" s="51"/>
      <c r="N19" s="26"/>
    </row>
    <row r="20" s="9" customFormat="1" customHeight="1" spans="1:14">
      <c r="A20" s="22">
        <v>14</v>
      </c>
      <c r="B20" s="23"/>
      <c r="C20" s="23"/>
      <c r="D20" s="26"/>
      <c r="E20" s="26"/>
      <c r="F20" s="186"/>
      <c r="G20" s="25"/>
      <c r="H20" s="51">
        <f t="shared" si="0"/>
        <v>0</v>
      </c>
      <c r="I20" s="25"/>
      <c r="J20" s="25"/>
      <c r="K20" s="51"/>
      <c r="L20" s="51"/>
      <c r="M20" s="51"/>
      <c r="N20" s="26"/>
    </row>
    <row r="21" s="9" customFormat="1" customHeight="1" spans="1:14">
      <c r="A21" s="22">
        <v>15</v>
      </c>
      <c r="B21" s="23"/>
      <c r="C21" s="23"/>
      <c r="D21" s="26"/>
      <c r="E21" s="26"/>
      <c r="F21" s="186"/>
      <c r="G21" s="25"/>
      <c r="H21" s="51">
        <f t="shared" si="0"/>
        <v>0</v>
      </c>
      <c r="I21" s="25"/>
      <c r="J21" s="25"/>
      <c r="K21" s="51"/>
      <c r="L21" s="51"/>
      <c r="M21" s="51"/>
      <c r="N21" s="26"/>
    </row>
    <row r="22" s="9" customFormat="1" customHeight="1" spans="1:14">
      <c r="A22" s="22">
        <v>16</v>
      </c>
      <c r="B22" s="23"/>
      <c r="C22" s="23"/>
      <c r="D22" s="26"/>
      <c r="E22" s="26"/>
      <c r="F22" s="186"/>
      <c r="G22" s="25"/>
      <c r="H22" s="51">
        <f t="shared" si="0"/>
        <v>0</v>
      </c>
      <c r="I22" s="25"/>
      <c r="J22" s="25"/>
      <c r="K22" s="51"/>
      <c r="L22" s="51"/>
      <c r="M22" s="51"/>
      <c r="N22" s="26"/>
    </row>
    <row r="23" s="9" customFormat="1" customHeight="1" spans="1:14">
      <c r="A23" s="22">
        <v>17</v>
      </c>
      <c r="B23" s="23"/>
      <c r="C23" s="23"/>
      <c r="D23" s="26"/>
      <c r="E23" s="26"/>
      <c r="F23" s="186"/>
      <c r="G23" s="25"/>
      <c r="H23" s="51">
        <f t="shared" si="0"/>
        <v>0</v>
      </c>
      <c r="I23" s="25"/>
      <c r="J23" s="25"/>
      <c r="K23" s="51"/>
      <c r="L23" s="51"/>
      <c r="M23" s="51"/>
      <c r="N23" s="26"/>
    </row>
    <row r="24" s="9" customFormat="1" customHeight="1" spans="1:14">
      <c r="A24" s="22">
        <v>18</v>
      </c>
      <c r="B24" s="23"/>
      <c r="C24" s="23"/>
      <c r="D24" s="26"/>
      <c r="E24" s="26"/>
      <c r="F24" s="186"/>
      <c r="G24" s="25"/>
      <c r="H24" s="51">
        <f t="shared" si="0"/>
        <v>0</v>
      </c>
      <c r="I24" s="25"/>
      <c r="J24" s="25"/>
      <c r="K24" s="51"/>
      <c r="L24" s="51"/>
      <c r="M24" s="51"/>
      <c r="N24" s="26"/>
    </row>
    <row r="25" s="9" customFormat="1" customHeight="1" spans="1:14">
      <c r="A25" s="22">
        <v>19</v>
      </c>
      <c r="B25" s="23"/>
      <c r="C25" s="23"/>
      <c r="D25" s="26"/>
      <c r="E25" s="26"/>
      <c r="F25" s="186"/>
      <c r="G25" s="25"/>
      <c r="H25" s="51">
        <f t="shared" si="0"/>
        <v>0</v>
      </c>
      <c r="I25" s="25"/>
      <c r="J25" s="25"/>
      <c r="K25" s="51"/>
      <c r="L25" s="51"/>
      <c r="M25" s="51"/>
      <c r="N25" s="26"/>
    </row>
    <row r="26" s="9" customFormat="1" customHeight="1" spans="1:14">
      <c r="A26" s="22">
        <v>20</v>
      </c>
      <c r="B26" s="23"/>
      <c r="C26" s="23"/>
      <c r="D26" s="26"/>
      <c r="E26" s="26"/>
      <c r="F26" s="186"/>
      <c r="G26" s="25"/>
      <c r="H26" s="51">
        <f t="shared" si="0"/>
        <v>0</v>
      </c>
      <c r="I26" s="25"/>
      <c r="J26" s="25"/>
      <c r="K26" s="51"/>
      <c r="L26" s="51"/>
      <c r="M26" s="51"/>
      <c r="N26" s="26"/>
    </row>
    <row r="27" s="9" customFormat="1" customHeight="1" spans="1:14">
      <c r="A27" s="27" t="s">
        <v>485</v>
      </c>
      <c r="B27" s="28"/>
      <c r="C27" s="28"/>
      <c r="D27" s="28"/>
      <c r="E27" s="29"/>
      <c r="F27" s="51"/>
      <c r="G27" s="51"/>
      <c r="H27" s="84">
        <f>SUM(H7:H26)</f>
        <v>0</v>
      </c>
      <c r="I27" s="51"/>
      <c r="J27" s="51"/>
      <c r="K27" s="84">
        <f>SUM(K7:K26)</f>
        <v>0</v>
      </c>
      <c r="L27" s="84">
        <f>IF(SUM(L7:L26)-(K27-H27)&lt;0.001,SUM(L7:L26),"false")</f>
        <v>0</v>
      </c>
      <c r="M27" s="51">
        <f>IF(H27=0,0,L27/ABS(H27))*100</f>
        <v>0</v>
      </c>
      <c r="N27" s="31"/>
    </row>
    <row r="28" s="10" customFormat="1" customHeight="1" spans="1:12">
      <c r="A28" s="32"/>
      <c r="E28" s="33"/>
      <c r="F28" s="33"/>
      <c r="G28" s="33"/>
      <c r="H28" s="34"/>
      <c r="I28" s="34"/>
      <c r="J28" s="34"/>
      <c r="K28" s="34"/>
      <c r="L28" s="34"/>
    </row>
    <row r="29" s="10" customFormat="1" customHeight="1" spans="1:14">
      <c r="A29" s="35" t="str">
        <f>表头信息!D8&amp;表头信息!E8</f>
        <v>产权持有单位填表人：谭勃</v>
      </c>
      <c r="B29" s="35"/>
      <c r="C29" s="35"/>
      <c r="D29" s="35"/>
      <c r="E29" s="35"/>
      <c r="F29" s="35"/>
      <c r="G29" s="35"/>
      <c r="J29" s="70" t="str">
        <f>表头信息!D20&amp;表头信息!E23</f>
        <v>评估人员：柳青、殷涛</v>
      </c>
      <c r="K29" s="98"/>
      <c r="L29" s="98"/>
      <c r="M29" s="98"/>
      <c r="N29" s="98"/>
    </row>
    <row r="30" s="10" customFormat="1" customHeight="1" spans="1:11">
      <c r="A30" s="38" t="str">
        <f>表头信息!D11&amp;表头信息!E11</f>
        <v>填表日期：2022年11月2日</v>
      </c>
      <c r="B30" s="36"/>
      <c r="C30" s="36"/>
      <c r="D30" s="36"/>
      <c r="E30" s="36"/>
      <c r="F30" s="39"/>
      <c r="G30" s="39"/>
      <c r="I30" s="39"/>
      <c r="J30" s="39"/>
      <c r="K30" s="39"/>
    </row>
    <row r="31" customHeight="1" spans="5:7">
      <c r="E31" s="71"/>
      <c r="F31" s="71"/>
      <c r="G31" s="267"/>
    </row>
  </sheetData>
  <protectedRanges>
    <protectedRange sqref="A7:G26 I7:J26 N7:N26" name="区域1"/>
  </protectedRanges>
  <mergeCells count="17">
    <mergeCell ref="A1:N1"/>
    <mergeCell ref="A2:N2"/>
    <mergeCell ref="F5:H5"/>
    <mergeCell ref="I5:K5"/>
    <mergeCell ref="R5:S5"/>
    <mergeCell ref="A27:E27"/>
    <mergeCell ref="E28:G28"/>
    <mergeCell ref="A29:G29"/>
    <mergeCell ref="J29:N29"/>
    <mergeCell ref="A5:A6"/>
    <mergeCell ref="B5:B6"/>
    <mergeCell ref="C5:C6"/>
    <mergeCell ref="D5:D6"/>
    <mergeCell ref="E5:E6"/>
    <mergeCell ref="L5:L6"/>
    <mergeCell ref="M5:M6"/>
    <mergeCell ref="N5:N6"/>
  </mergeCells>
  <conditionalFormatting sqref="O5:P6 Q5:R5 T5:T6 Q6:S6">
    <cfRule type="expression" dxfId="2" priority="1" stopIfTrue="1">
      <formula>$R$8=""</formula>
    </cfRule>
  </conditionalFormatting>
  <dataValidations count="1">
    <dataValidation type="list" allowBlank="1" showInputMessage="1" showErrorMessage="1" sqref="P5:P6 T5:T6">
      <formula1>$T$8</formula1>
    </dataValidation>
  </dataValidations>
  <hyperlinks>
    <hyperlink ref="A1:N1" location="'3-9存货汇总'!B9" display="=&quot;存货—在库周转材料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312390" name="Check Box 70" r:id="rId3">
              <controlPr defaultSize="0">
                <anchor moveWithCells="1">
                  <from>
                    <xdr:col>14</xdr:col>
                    <xdr:colOff>88900</xdr:colOff>
                    <xdr:row>0</xdr:row>
                    <xdr:rowOff>69850</xdr:rowOff>
                  </from>
                  <to>
                    <xdr:col>16</xdr:col>
                    <xdr:colOff>88900</xdr:colOff>
                    <xdr:row>1</xdr:row>
                    <xdr:rowOff>146050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31"/>
  <sheetViews>
    <sheetView view="pageBreakPreview" zoomScale="85" zoomScaleNormal="100" workbookViewId="0">
      <pane xSplit="1" ySplit="6" topLeftCell="B12" activePane="bottomRight" state="frozen"/>
      <selection/>
      <selection pane="topRight"/>
      <selection pane="bottomLeft"/>
      <selection pane="bottomRight" activeCell="C11" sqref="C11"/>
    </sheetView>
  </sheetViews>
  <sheetFormatPr defaultColWidth="8.66666666666667" defaultRowHeight="15.75" customHeight="1"/>
  <cols>
    <col min="1" max="1" width="5" style="11" customWidth="1"/>
    <col min="2" max="2" width="10.8333333333333" style="11" customWidth="1"/>
    <col min="3" max="3" width="11.5" style="11" customWidth="1"/>
    <col min="4" max="4" width="13.0833333333333" style="11" customWidth="1"/>
    <col min="5" max="5" width="4.83333333333333" style="11" customWidth="1"/>
    <col min="6" max="8" width="10.0833333333333" style="240" customWidth="1"/>
    <col min="9" max="9" width="10.0833333333333" style="11" customWidth="1"/>
    <col min="10" max="11" width="10.0833333333333" style="240" customWidth="1"/>
    <col min="12" max="12" width="6.58333333333333" style="240"/>
    <col min="13" max="13" width="7.83333333333333" style="240"/>
    <col min="14" max="32" width="9" style="11"/>
    <col min="33" max="16384" width="8.66666666666667" style="11"/>
  </cols>
  <sheetData>
    <row r="1" s="7" customFormat="1" ht="30" customHeight="1" spans="1:14">
      <c r="A1" s="12" t="str">
        <f>"存货—委托加工物资评估"&amp;表头信息!E35</f>
        <v>存货—委托加工物资评估明细表</v>
      </c>
      <c r="B1" s="40"/>
      <c r="C1" s="40"/>
      <c r="D1" s="40"/>
      <c r="E1" s="40"/>
      <c r="F1" s="40"/>
      <c r="G1" s="40"/>
      <c r="H1" s="40"/>
      <c r="I1" s="74"/>
      <c r="J1" s="74"/>
      <c r="K1" s="74"/>
      <c r="L1" s="74"/>
      <c r="M1" s="74"/>
      <c r="N1" s="74"/>
    </row>
    <row r="2" customHeight="1" spans="1:14">
      <c r="A2" s="13" t="str">
        <f>表头信息!D5&amp;表头信息!E5</f>
        <v>评估基准日：2022年10月31日</v>
      </c>
      <c r="B2" s="13"/>
      <c r="C2" s="13"/>
      <c r="D2" s="13"/>
      <c r="E2" s="13"/>
      <c r="F2" s="13"/>
      <c r="G2" s="13"/>
      <c r="H2" s="14"/>
      <c r="I2" s="14"/>
      <c r="J2" s="14"/>
      <c r="K2" s="14"/>
      <c r="L2" s="14"/>
      <c r="M2" s="14"/>
      <c r="N2" s="14"/>
    </row>
    <row r="3" customHeight="1" spans="1:14">
      <c r="A3" s="13"/>
      <c r="B3" s="13"/>
      <c r="C3" s="13"/>
      <c r="D3" s="13"/>
      <c r="E3" s="13"/>
      <c r="F3" s="13"/>
      <c r="G3" s="13"/>
      <c r="H3" s="14"/>
      <c r="I3" s="14"/>
      <c r="J3" s="14"/>
      <c r="K3" s="14"/>
      <c r="L3" s="14"/>
      <c r="M3" s="15" t="s">
        <v>486</v>
      </c>
      <c r="N3" s="86"/>
    </row>
    <row r="4" customHeight="1" spans="1:14">
      <c r="A4" s="83" t="str">
        <f>表头信息!D2&amp;表头信息!E2</f>
        <v>产权持有单位：西安曲江楼观旅游农业开发有限公司</v>
      </c>
      <c r="B4" s="18"/>
      <c r="C4" s="18"/>
      <c r="D4" s="18"/>
      <c r="E4" s="18"/>
      <c r="F4" s="233"/>
      <c r="G4" s="233"/>
      <c r="H4" s="233"/>
      <c r="I4" s="18"/>
      <c r="J4" s="233"/>
      <c r="K4" s="233"/>
      <c r="L4" s="233"/>
      <c r="M4" s="233"/>
      <c r="N4" s="19" t="s">
        <v>3</v>
      </c>
    </row>
    <row r="5" s="8" customFormat="1" customHeight="1" spans="1:22">
      <c r="A5" s="47" t="s">
        <v>5</v>
      </c>
      <c r="B5" s="47" t="s">
        <v>464</v>
      </c>
      <c r="C5" s="47" t="s">
        <v>465</v>
      </c>
      <c r="D5" s="47" t="s">
        <v>487</v>
      </c>
      <c r="E5" s="47" t="s">
        <v>466</v>
      </c>
      <c r="F5" s="47" t="s">
        <v>238</v>
      </c>
      <c r="G5" s="48"/>
      <c r="H5" s="48"/>
      <c r="I5" s="252" t="s">
        <v>239</v>
      </c>
      <c r="J5" s="253"/>
      <c r="K5" s="253"/>
      <c r="L5" s="254" t="s">
        <v>240</v>
      </c>
      <c r="M5" s="252" t="s">
        <v>241</v>
      </c>
      <c r="N5" s="47" t="s">
        <v>8</v>
      </c>
      <c r="O5" s="89" t="s">
        <v>297</v>
      </c>
      <c r="P5" s="89" t="s">
        <v>311</v>
      </c>
      <c r="Q5" s="89" t="s">
        <v>311</v>
      </c>
      <c r="R5" s="89" t="s">
        <v>312</v>
      </c>
      <c r="S5" s="89" t="s">
        <v>400</v>
      </c>
      <c r="T5" s="89" t="s">
        <v>345</v>
      </c>
      <c r="U5" s="201" t="s">
        <v>401</v>
      </c>
      <c r="V5" s="89" t="s">
        <v>303</v>
      </c>
    </row>
    <row r="6" s="8" customFormat="1" customHeight="1" spans="1:22">
      <c r="A6" s="48"/>
      <c r="B6" s="48"/>
      <c r="C6" s="48"/>
      <c r="D6" s="48"/>
      <c r="E6" s="48"/>
      <c r="F6" s="47" t="s">
        <v>468</v>
      </c>
      <c r="G6" s="47" t="s">
        <v>469</v>
      </c>
      <c r="H6" s="47" t="s">
        <v>427</v>
      </c>
      <c r="I6" s="145" t="s">
        <v>470</v>
      </c>
      <c r="J6" s="252" t="s">
        <v>471</v>
      </c>
      <c r="K6" s="252" t="s">
        <v>427</v>
      </c>
      <c r="L6" s="256"/>
      <c r="M6" s="253"/>
      <c r="N6" s="48"/>
      <c r="O6" s="89"/>
      <c r="P6" s="89" t="s">
        <v>318</v>
      </c>
      <c r="Q6" s="89" t="s">
        <v>319</v>
      </c>
      <c r="R6" s="89" t="s">
        <v>320</v>
      </c>
      <c r="S6" s="89" t="s">
        <v>403</v>
      </c>
      <c r="T6" s="89" t="s">
        <v>348</v>
      </c>
      <c r="U6" s="201" t="s">
        <v>348</v>
      </c>
      <c r="V6" s="89" t="s">
        <v>488</v>
      </c>
    </row>
    <row r="7" s="9" customFormat="1" customHeight="1" spans="1:14">
      <c r="A7" s="22">
        <v>1</v>
      </c>
      <c r="B7" s="245"/>
      <c r="C7" s="245"/>
      <c r="D7" s="22"/>
      <c r="E7" s="247"/>
      <c r="F7" s="186"/>
      <c r="G7" s="25"/>
      <c r="H7" s="51">
        <f t="shared" ref="H7:H26" si="0">ROUND(F7*G7,2)</f>
        <v>0</v>
      </c>
      <c r="I7" s="25"/>
      <c r="J7" s="25"/>
      <c r="K7" s="51"/>
      <c r="L7" s="51">
        <f>K7-H7</f>
        <v>0</v>
      </c>
      <c r="M7" s="51">
        <f>IF(H7=0,0,L7/ABS(H7))*100</f>
        <v>0</v>
      </c>
      <c r="N7" s="26"/>
    </row>
    <row r="8" s="9" customFormat="1" customHeight="1" spans="1:14">
      <c r="A8" s="22">
        <v>2</v>
      </c>
      <c r="B8" s="23"/>
      <c r="C8" s="23"/>
      <c r="D8" s="22"/>
      <c r="E8" s="26"/>
      <c r="F8" s="186"/>
      <c r="G8" s="25"/>
      <c r="H8" s="51">
        <f t="shared" si="0"/>
        <v>0</v>
      </c>
      <c r="I8" s="25"/>
      <c r="J8" s="25"/>
      <c r="K8" s="51"/>
      <c r="L8" s="51"/>
      <c r="M8" s="51"/>
      <c r="N8" s="26"/>
    </row>
    <row r="9" s="9" customFormat="1" customHeight="1" spans="1:14">
      <c r="A9" s="22">
        <v>3</v>
      </c>
      <c r="B9" s="23"/>
      <c r="C9" s="23"/>
      <c r="D9" s="22"/>
      <c r="E9" s="26"/>
      <c r="F9" s="186"/>
      <c r="G9" s="25"/>
      <c r="H9" s="51">
        <f t="shared" si="0"/>
        <v>0</v>
      </c>
      <c r="I9" s="25"/>
      <c r="J9" s="25"/>
      <c r="K9" s="51"/>
      <c r="L9" s="51"/>
      <c r="M9" s="51"/>
      <c r="N9" s="26"/>
    </row>
    <row r="10" s="9" customFormat="1" customHeight="1" spans="1:14">
      <c r="A10" s="22">
        <v>4</v>
      </c>
      <c r="B10" s="23"/>
      <c r="C10" s="23"/>
      <c r="D10" s="22"/>
      <c r="E10" s="26"/>
      <c r="F10" s="186"/>
      <c r="G10" s="25"/>
      <c r="H10" s="51">
        <f t="shared" si="0"/>
        <v>0</v>
      </c>
      <c r="I10" s="25"/>
      <c r="J10" s="25"/>
      <c r="K10" s="51"/>
      <c r="L10" s="51"/>
      <c r="M10" s="51"/>
      <c r="N10" s="26"/>
    </row>
    <row r="11" s="9" customFormat="1" customHeight="1" spans="1:14">
      <c r="A11" s="22">
        <v>5</v>
      </c>
      <c r="B11" s="23"/>
      <c r="C11" s="23"/>
      <c r="D11" s="22"/>
      <c r="E11" s="26"/>
      <c r="F11" s="186"/>
      <c r="G11" s="25"/>
      <c r="H11" s="51">
        <f t="shared" si="0"/>
        <v>0</v>
      </c>
      <c r="I11" s="25"/>
      <c r="J11" s="25"/>
      <c r="K11" s="51"/>
      <c r="L11" s="51"/>
      <c r="M11" s="51"/>
      <c r="N11" s="26"/>
    </row>
    <row r="12" s="9" customFormat="1" customHeight="1" spans="1:14">
      <c r="A12" s="22">
        <v>6</v>
      </c>
      <c r="B12" s="23"/>
      <c r="C12" s="23"/>
      <c r="D12" s="22"/>
      <c r="E12" s="26"/>
      <c r="F12" s="186"/>
      <c r="G12" s="25"/>
      <c r="H12" s="51">
        <f t="shared" si="0"/>
        <v>0</v>
      </c>
      <c r="I12" s="25"/>
      <c r="J12" s="25"/>
      <c r="K12" s="51"/>
      <c r="L12" s="51"/>
      <c r="M12" s="51"/>
      <c r="N12" s="26"/>
    </row>
    <row r="13" s="9" customFormat="1" customHeight="1" spans="1:14">
      <c r="A13" s="22">
        <v>7</v>
      </c>
      <c r="B13" s="23"/>
      <c r="C13" s="23"/>
      <c r="D13" s="22"/>
      <c r="E13" s="26"/>
      <c r="F13" s="186"/>
      <c r="G13" s="25"/>
      <c r="H13" s="51">
        <f t="shared" si="0"/>
        <v>0</v>
      </c>
      <c r="I13" s="25"/>
      <c r="J13" s="25"/>
      <c r="K13" s="51"/>
      <c r="L13" s="51"/>
      <c r="M13" s="51"/>
      <c r="N13" s="26"/>
    </row>
    <row r="14" s="9" customFormat="1" customHeight="1" spans="1:14">
      <c r="A14" s="22">
        <v>8</v>
      </c>
      <c r="B14" s="23"/>
      <c r="C14" s="23"/>
      <c r="D14" s="22"/>
      <c r="E14" s="26"/>
      <c r="F14" s="186"/>
      <c r="G14" s="25"/>
      <c r="H14" s="51">
        <f t="shared" si="0"/>
        <v>0</v>
      </c>
      <c r="I14" s="25"/>
      <c r="J14" s="25"/>
      <c r="K14" s="51"/>
      <c r="L14" s="51"/>
      <c r="M14" s="51"/>
      <c r="N14" s="26"/>
    </row>
    <row r="15" s="9" customFormat="1" customHeight="1" spans="1:14">
      <c r="A15" s="22">
        <v>9</v>
      </c>
      <c r="B15" s="23"/>
      <c r="C15" s="23"/>
      <c r="D15" s="22"/>
      <c r="E15" s="26"/>
      <c r="F15" s="186"/>
      <c r="G15" s="25"/>
      <c r="H15" s="51">
        <f t="shared" si="0"/>
        <v>0</v>
      </c>
      <c r="I15" s="25"/>
      <c r="J15" s="25"/>
      <c r="K15" s="51"/>
      <c r="L15" s="51"/>
      <c r="M15" s="51"/>
      <c r="N15" s="26"/>
    </row>
    <row r="16" s="9" customFormat="1" customHeight="1" spans="1:14">
      <c r="A16" s="22">
        <v>10</v>
      </c>
      <c r="B16" s="23"/>
      <c r="C16" s="23"/>
      <c r="D16" s="22"/>
      <c r="E16" s="26"/>
      <c r="F16" s="186"/>
      <c r="G16" s="25"/>
      <c r="H16" s="51">
        <f t="shared" si="0"/>
        <v>0</v>
      </c>
      <c r="I16" s="25"/>
      <c r="J16" s="25"/>
      <c r="K16" s="51"/>
      <c r="L16" s="51"/>
      <c r="M16" s="51"/>
      <c r="N16" s="26"/>
    </row>
    <row r="17" s="9" customFormat="1" customHeight="1" spans="1:14">
      <c r="A17" s="22">
        <v>11</v>
      </c>
      <c r="B17" s="23"/>
      <c r="C17" s="23"/>
      <c r="D17" s="22"/>
      <c r="E17" s="26"/>
      <c r="F17" s="186"/>
      <c r="G17" s="25"/>
      <c r="H17" s="51">
        <f t="shared" si="0"/>
        <v>0</v>
      </c>
      <c r="I17" s="25"/>
      <c r="J17" s="25"/>
      <c r="K17" s="51"/>
      <c r="L17" s="51"/>
      <c r="M17" s="51"/>
      <c r="N17" s="26"/>
    </row>
    <row r="18" s="9" customFormat="1" customHeight="1" spans="1:14">
      <c r="A18" s="22">
        <v>12</v>
      </c>
      <c r="B18" s="23"/>
      <c r="C18" s="23"/>
      <c r="D18" s="22"/>
      <c r="E18" s="26"/>
      <c r="F18" s="186"/>
      <c r="G18" s="25"/>
      <c r="H18" s="51">
        <f t="shared" si="0"/>
        <v>0</v>
      </c>
      <c r="I18" s="25"/>
      <c r="J18" s="25"/>
      <c r="K18" s="51"/>
      <c r="L18" s="51"/>
      <c r="M18" s="51"/>
      <c r="N18" s="26"/>
    </row>
    <row r="19" s="9" customFormat="1" customHeight="1" spans="1:14">
      <c r="A19" s="22">
        <v>13</v>
      </c>
      <c r="B19" s="23"/>
      <c r="C19" s="23"/>
      <c r="D19" s="22"/>
      <c r="E19" s="26"/>
      <c r="F19" s="186"/>
      <c r="G19" s="25"/>
      <c r="H19" s="51">
        <f t="shared" si="0"/>
        <v>0</v>
      </c>
      <c r="I19" s="25"/>
      <c r="J19" s="25"/>
      <c r="K19" s="51"/>
      <c r="L19" s="51"/>
      <c r="M19" s="51"/>
      <c r="N19" s="26"/>
    </row>
    <row r="20" s="9" customFormat="1" customHeight="1" spans="1:14">
      <c r="A20" s="22">
        <v>14</v>
      </c>
      <c r="B20" s="23"/>
      <c r="C20" s="23"/>
      <c r="D20" s="22"/>
      <c r="E20" s="26"/>
      <c r="F20" s="186"/>
      <c r="G20" s="25"/>
      <c r="H20" s="51">
        <f t="shared" si="0"/>
        <v>0</v>
      </c>
      <c r="I20" s="25"/>
      <c r="J20" s="25"/>
      <c r="K20" s="51"/>
      <c r="L20" s="51"/>
      <c r="M20" s="51"/>
      <c r="N20" s="26"/>
    </row>
    <row r="21" s="9" customFormat="1" customHeight="1" spans="1:14">
      <c r="A21" s="22">
        <v>15</v>
      </c>
      <c r="B21" s="23"/>
      <c r="C21" s="23"/>
      <c r="D21" s="22"/>
      <c r="E21" s="26"/>
      <c r="F21" s="186"/>
      <c r="G21" s="25"/>
      <c r="H21" s="51">
        <f t="shared" si="0"/>
        <v>0</v>
      </c>
      <c r="I21" s="25"/>
      <c r="J21" s="25"/>
      <c r="K21" s="51"/>
      <c r="L21" s="51"/>
      <c r="M21" s="51"/>
      <c r="N21" s="26"/>
    </row>
    <row r="22" s="9" customFormat="1" customHeight="1" spans="1:14">
      <c r="A22" s="22">
        <v>16</v>
      </c>
      <c r="B22" s="23"/>
      <c r="C22" s="23"/>
      <c r="D22" s="22"/>
      <c r="E22" s="26"/>
      <c r="F22" s="186"/>
      <c r="G22" s="25"/>
      <c r="H22" s="51">
        <f t="shared" si="0"/>
        <v>0</v>
      </c>
      <c r="I22" s="25"/>
      <c r="J22" s="25"/>
      <c r="K22" s="51"/>
      <c r="L22" s="51"/>
      <c r="M22" s="51"/>
      <c r="N22" s="26"/>
    </row>
    <row r="23" s="9" customFormat="1" customHeight="1" spans="1:14">
      <c r="A23" s="22">
        <v>17</v>
      </c>
      <c r="B23" s="23"/>
      <c r="C23" s="23"/>
      <c r="D23" s="22"/>
      <c r="E23" s="26"/>
      <c r="F23" s="186"/>
      <c r="G23" s="25"/>
      <c r="H23" s="51">
        <f t="shared" si="0"/>
        <v>0</v>
      </c>
      <c r="I23" s="25"/>
      <c r="J23" s="25"/>
      <c r="K23" s="51"/>
      <c r="L23" s="51"/>
      <c r="M23" s="51"/>
      <c r="N23" s="26"/>
    </row>
    <row r="24" s="9" customFormat="1" customHeight="1" spans="1:14">
      <c r="A24" s="22">
        <v>18</v>
      </c>
      <c r="B24" s="23"/>
      <c r="C24" s="23"/>
      <c r="D24" s="22"/>
      <c r="E24" s="26"/>
      <c r="F24" s="186"/>
      <c r="G24" s="25"/>
      <c r="H24" s="51">
        <f t="shared" si="0"/>
        <v>0</v>
      </c>
      <c r="I24" s="25"/>
      <c r="J24" s="25"/>
      <c r="K24" s="51"/>
      <c r="L24" s="51"/>
      <c r="M24" s="51"/>
      <c r="N24" s="26"/>
    </row>
    <row r="25" s="9" customFormat="1" customHeight="1" spans="1:14">
      <c r="A25" s="22">
        <v>19</v>
      </c>
      <c r="B25" s="23"/>
      <c r="C25" s="23"/>
      <c r="D25" s="22"/>
      <c r="E25" s="26"/>
      <c r="F25" s="186"/>
      <c r="G25" s="25"/>
      <c r="H25" s="51">
        <f t="shared" si="0"/>
        <v>0</v>
      </c>
      <c r="I25" s="25"/>
      <c r="J25" s="25"/>
      <c r="K25" s="51"/>
      <c r="L25" s="51"/>
      <c r="M25" s="51"/>
      <c r="N25" s="26"/>
    </row>
    <row r="26" s="9" customFormat="1" customHeight="1" spans="1:14">
      <c r="A26" s="22">
        <v>20</v>
      </c>
      <c r="B26" s="23"/>
      <c r="C26" s="23"/>
      <c r="D26" s="22"/>
      <c r="E26" s="26"/>
      <c r="F26" s="186"/>
      <c r="G26" s="25"/>
      <c r="H26" s="51">
        <f t="shared" si="0"/>
        <v>0</v>
      </c>
      <c r="I26" s="25"/>
      <c r="J26" s="25"/>
      <c r="K26" s="51"/>
      <c r="L26" s="51"/>
      <c r="M26" s="51"/>
      <c r="N26" s="26"/>
    </row>
    <row r="27" s="9" customFormat="1" customHeight="1" spans="1:14">
      <c r="A27" s="27" t="s">
        <v>384</v>
      </c>
      <c r="B27" s="28"/>
      <c r="C27" s="28"/>
      <c r="D27" s="28"/>
      <c r="E27" s="29"/>
      <c r="F27" s="51"/>
      <c r="G27" s="51"/>
      <c r="H27" s="84">
        <f>SUM(H7:H26)</f>
        <v>0</v>
      </c>
      <c r="I27" s="51"/>
      <c r="J27" s="51"/>
      <c r="K27" s="84">
        <f>SUM(K7:K26)</f>
        <v>0</v>
      </c>
      <c r="L27" s="84">
        <f>IF(SUM(L7:L26)-(K27-H27)&lt;0.001,SUM(L7:L26),"false")</f>
        <v>0</v>
      </c>
      <c r="M27" s="51">
        <f>IF(H27=0,0,L27/ABS(H27))*100</f>
        <v>0</v>
      </c>
      <c r="N27" s="31"/>
    </row>
    <row r="28" s="10" customFormat="1" customHeight="1" spans="1:12">
      <c r="A28" s="32"/>
      <c r="E28" s="33"/>
      <c r="F28" s="33"/>
      <c r="G28" s="33"/>
      <c r="H28" s="34"/>
      <c r="I28" s="34"/>
      <c r="J28" s="34"/>
      <c r="K28" s="34"/>
      <c r="L28" s="34"/>
    </row>
    <row r="29" s="10" customFormat="1" customHeight="1" spans="1:14">
      <c r="A29" s="35" t="str">
        <f>表头信息!D8&amp;表头信息!E8</f>
        <v>产权持有单位填表人：谭勃</v>
      </c>
      <c r="B29" s="35"/>
      <c r="C29" s="35"/>
      <c r="D29" s="35"/>
      <c r="E29" s="35"/>
      <c r="F29" s="35"/>
      <c r="G29" s="35"/>
      <c r="J29" s="70" t="str">
        <f>表头信息!D20&amp;表头信息!E23</f>
        <v>评估人员：柳青、殷涛</v>
      </c>
      <c r="K29" s="98"/>
      <c r="L29" s="98"/>
      <c r="M29" s="98"/>
      <c r="N29" s="98"/>
    </row>
    <row r="30" s="10" customFormat="1" customHeight="1" spans="1:11">
      <c r="A30" s="38" t="str">
        <f>表头信息!D11&amp;表头信息!E11</f>
        <v>填表日期：2022年11月2日</v>
      </c>
      <c r="B30" s="36"/>
      <c r="C30" s="36"/>
      <c r="D30" s="36"/>
      <c r="E30" s="36"/>
      <c r="F30" s="39"/>
      <c r="G30" s="39"/>
      <c r="I30" s="39"/>
      <c r="J30" s="39"/>
      <c r="K30" s="39"/>
    </row>
    <row r="31" customHeight="1" spans="5:7">
      <c r="E31" s="71"/>
      <c r="F31" s="251"/>
      <c r="G31" s="251"/>
    </row>
  </sheetData>
  <protectedRanges>
    <protectedRange sqref="A7:G26 I7:J26 N7:N26" name="区域1"/>
  </protectedRanges>
  <mergeCells count="17">
    <mergeCell ref="A1:N1"/>
    <mergeCell ref="A2:N2"/>
    <mergeCell ref="M3:N3"/>
    <mergeCell ref="F5:H5"/>
    <mergeCell ref="I5:K5"/>
    <mergeCell ref="A27:E27"/>
    <mergeCell ref="E28:G28"/>
    <mergeCell ref="A29:G29"/>
    <mergeCell ref="J29:N29"/>
    <mergeCell ref="A5:A6"/>
    <mergeCell ref="B5:B6"/>
    <mergeCell ref="C5:C6"/>
    <mergeCell ref="D5:D6"/>
    <mergeCell ref="E5:E6"/>
    <mergeCell ref="L5:L6"/>
    <mergeCell ref="M5:M6"/>
    <mergeCell ref="N5:N6"/>
  </mergeCells>
  <conditionalFormatting sqref="O5:T6 V5:V6">
    <cfRule type="expression" dxfId="2" priority="1" stopIfTrue="1">
      <formula>$P$8=""</formula>
    </cfRule>
  </conditionalFormatting>
  <dataValidations count="1">
    <dataValidation type="list" allowBlank="1" showInputMessage="1" showErrorMessage="1" sqref="T5:T6 P5:R6">
      <formula1>$Q$8</formula1>
    </dataValidation>
  </dataValidations>
  <hyperlinks>
    <hyperlink ref="A1:N1" location="'3-9存货汇总'!B10" display="=&quot;存货—委托加工物资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313414" name="Check Box 70" r:id="rId3">
              <controlPr defaultSize="0">
                <anchor moveWithCells="1">
                  <from>
                    <xdr:col>14</xdr:col>
                    <xdr:colOff>88900</xdr:colOff>
                    <xdr:row>0</xdr:row>
                    <xdr:rowOff>76200</xdr:rowOff>
                  </from>
                  <to>
                    <xdr:col>15</xdr:col>
                    <xdr:colOff>680085</xdr:colOff>
                    <xdr:row>1</xdr:row>
                    <xdr:rowOff>146050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33"/>
  <sheetViews>
    <sheetView view="pageBreakPreview" zoomScale="85" zoomScaleNormal="100" workbookViewId="0">
      <pane xSplit="1" ySplit="6" topLeftCell="B16" activePane="bottomRight" state="frozen"/>
      <selection/>
      <selection pane="topRight"/>
      <selection pane="bottomLeft"/>
      <selection pane="bottomRight" activeCell="C11" sqref="C11"/>
    </sheetView>
  </sheetViews>
  <sheetFormatPr defaultColWidth="8.66666666666667" defaultRowHeight="15.75" customHeight="1"/>
  <cols>
    <col min="1" max="1" width="4.25" style="11" customWidth="1"/>
    <col min="2" max="2" width="20.8333333333333" style="11" customWidth="1"/>
    <col min="3" max="3" width="13.5833333333333" style="11" customWidth="1"/>
    <col min="4" max="4" width="13.5833333333333" style="11" customWidth="1" outlineLevel="1"/>
    <col min="5" max="5" width="4.75" style="11" customWidth="1"/>
    <col min="6" max="6" width="8" style="11" customWidth="1"/>
    <col min="7" max="7" width="8.75" style="11" customWidth="1"/>
    <col min="8" max="8" width="11.8333333333333" style="258" customWidth="1"/>
    <col min="9" max="9" width="9.08333333333333" style="11"/>
    <col min="10" max="10" width="8.75" style="11" customWidth="1"/>
    <col min="11" max="11" width="12.3333333333333" style="11" customWidth="1"/>
    <col min="12" max="12" width="8.75" style="11" customWidth="1"/>
    <col min="13" max="13" width="7.83333333333333" style="11" customWidth="1"/>
    <col min="14" max="14" width="6.83333333333333" style="11" customWidth="1"/>
    <col min="15" max="32" width="9" style="11"/>
    <col min="33" max="16384" width="8.66666666666667" style="11"/>
  </cols>
  <sheetData>
    <row r="1" s="7" customFormat="1" ht="30" customHeight="1" spans="1:14">
      <c r="A1" s="12" t="str">
        <f>"存货—产成品（库存商品、开发产品、农产品）评估"&amp;表头信息!E35</f>
        <v>存货—产成品（库存商品、开发产品、农产品）评估明细表</v>
      </c>
      <c r="B1" s="12"/>
      <c r="C1" s="12"/>
      <c r="D1" s="12"/>
      <c r="E1" s="12"/>
      <c r="F1" s="12"/>
      <c r="G1" s="12"/>
      <c r="H1" s="46"/>
      <c r="I1" s="46"/>
      <c r="J1" s="46"/>
      <c r="K1" s="46"/>
      <c r="L1" s="262"/>
      <c r="M1" s="262"/>
      <c r="N1" s="262"/>
    </row>
    <row r="2" customHeight="1" spans="1:14">
      <c r="A2" s="13" t="str">
        <f>表头信息!D5&amp;表头信息!E5</f>
        <v>评估基准日：2022年10月31日</v>
      </c>
      <c r="B2" s="13"/>
      <c r="C2" s="13"/>
      <c r="D2" s="13"/>
      <c r="E2" s="13"/>
      <c r="F2" s="13"/>
      <c r="G2" s="13"/>
      <c r="H2" s="14"/>
      <c r="I2" s="14"/>
      <c r="J2" s="14"/>
      <c r="K2" s="14"/>
      <c r="L2" s="14"/>
      <c r="M2" s="14"/>
      <c r="N2" s="14"/>
    </row>
    <row r="3" customHeight="1" spans="1:14">
      <c r="A3" s="13"/>
      <c r="B3" s="13"/>
      <c r="C3" s="13"/>
      <c r="D3" s="13"/>
      <c r="E3" s="13"/>
      <c r="F3" s="13"/>
      <c r="G3" s="13"/>
      <c r="H3" s="14"/>
      <c r="I3" s="14"/>
      <c r="J3" s="14"/>
      <c r="K3" s="14"/>
      <c r="L3" s="14"/>
      <c r="M3" s="14"/>
      <c r="N3" s="15" t="s">
        <v>489</v>
      </c>
    </row>
    <row r="4" customHeight="1" spans="1:14">
      <c r="A4" s="83" t="str">
        <f>表头信息!D2&amp;表头信息!E2</f>
        <v>产权持有单位：西安曲江楼观旅游农业开发有限公司</v>
      </c>
      <c r="B4" s="18"/>
      <c r="C4" s="18"/>
      <c r="D4" s="18"/>
      <c r="E4" s="18"/>
      <c r="F4" s="18"/>
      <c r="G4" s="18"/>
      <c r="H4" s="259"/>
      <c r="I4" s="18"/>
      <c r="J4" s="18"/>
      <c r="K4" s="18"/>
      <c r="L4" s="18"/>
      <c r="M4" s="18"/>
      <c r="N4" s="19" t="s">
        <v>3</v>
      </c>
    </row>
    <row r="5" s="8" customFormat="1" customHeight="1" spans="1:27">
      <c r="A5" s="47" t="s">
        <v>5</v>
      </c>
      <c r="B5" s="47" t="s">
        <v>490</v>
      </c>
      <c r="C5" s="47" t="s">
        <v>465</v>
      </c>
      <c r="D5" s="47" t="s">
        <v>491</v>
      </c>
      <c r="E5" s="47" t="s">
        <v>466</v>
      </c>
      <c r="F5" s="47" t="s">
        <v>238</v>
      </c>
      <c r="G5" s="48"/>
      <c r="H5" s="48"/>
      <c r="I5" s="47" t="s">
        <v>239</v>
      </c>
      <c r="J5" s="48"/>
      <c r="K5" s="48"/>
      <c r="L5" s="47" t="s">
        <v>240</v>
      </c>
      <c r="M5" s="47" t="s">
        <v>241</v>
      </c>
      <c r="N5" s="47" t="s">
        <v>8</v>
      </c>
      <c r="O5" s="263" t="s">
        <v>297</v>
      </c>
      <c r="P5" s="263" t="s">
        <v>311</v>
      </c>
      <c r="Q5" s="263" t="s">
        <v>476</v>
      </c>
      <c r="R5" s="263" t="s">
        <v>345</v>
      </c>
      <c r="S5" s="201" t="s">
        <v>401</v>
      </c>
      <c r="T5" s="89" t="s">
        <v>492</v>
      </c>
      <c r="U5" s="89" t="s">
        <v>493</v>
      </c>
      <c r="V5" s="89" t="s">
        <v>494</v>
      </c>
      <c r="W5" s="89" t="s">
        <v>495</v>
      </c>
      <c r="X5" s="89" t="s">
        <v>495</v>
      </c>
      <c r="Y5" s="89" t="s">
        <v>495</v>
      </c>
      <c r="Z5" s="89" t="s">
        <v>496</v>
      </c>
      <c r="AA5" s="89" t="s">
        <v>497</v>
      </c>
    </row>
    <row r="6" s="8" customFormat="1" customHeight="1" spans="1:27">
      <c r="A6" s="48"/>
      <c r="B6" s="48"/>
      <c r="C6" s="48"/>
      <c r="D6" s="48"/>
      <c r="E6" s="48"/>
      <c r="F6" s="47" t="s">
        <v>468</v>
      </c>
      <c r="G6" s="47" t="s">
        <v>469</v>
      </c>
      <c r="H6" s="47" t="s">
        <v>427</v>
      </c>
      <c r="I6" s="264" t="s">
        <v>470</v>
      </c>
      <c r="J6" s="47" t="s">
        <v>471</v>
      </c>
      <c r="K6" s="47" t="s">
        <v>427</v>
      </c>
      <c r="L6" s="48"/>
      <c r="M6" s="48"/>
      <c r="N6" s="48"/>
      <c r="O6" s="263"/>
      <c r="P6" s="263" t="s">
        <v>478</v>
      </c>
      <c r="Q6" s="263" t="s">
        <v>468</v>
      </c>
      <c r="R6" s="263" t="s">
        <v>348</v>
      </c>
      <c r="S6" s="201" t="s">
        <v>348</v>
      </c>
      <c r="T6" s="89" t="s">
        <v>498</v>
      </c>
      <c r="U6" s="89" t="s">
        <v>499</v>
      </c>
      <c r="V6" s="89" t="s">
        <v>499</v>
      </c>
      <c r="W6" s="89" t="s">
        <v>500</v>
      </c>
      <c r="X6" s="89" t="s">
        <v>501</v>
      </c>
      <c r="Y6" s="89" t="s">
        <v>502</v>
      </c>
      <c r="Z6" s="89" t="s">
        <v>503</v>
      </c>
      <c r="AA6" s="89" t="s">
        <v>469</v>
      </c>
    </row>
    <row r="7" s="257" customFormat="1" customHeight="1" spans="1:14">
      <c r="A7" s="22">
        <v>1</v>
      </c>
      <c r="B7" s="245"/>
      <c r="C7" s="245"/>
      <c r="D7" s="245"/>
      <c r="E7" s="260"/>
      <c r="F7" s="186"/>
      <c r="G7" s="186"/>
      <c r="H7" s="51">
        <f t="shared" ref="H7:H26" si="0">ROUND(F7*G7,2)</f>
        <v>0</v>
      </c>
      <c r="I7" s="186"/>
      <c r="J7" s="25"/>
      <c r="K7" s="51"/>
      <c r="L7" s="51">
        <f>K7-H7</f>
        <v>0</v>
      </c>
      <c r="M7" s="51">
        <f>IF(H7=0,0,L7/ABS(H7))*100</f>
        <v>0</v>
      </c>
      <c r="N7" s="26"/>
    </row>
    <row r="8" s="9" customFormat="1" customHeight="1" spans="1:14">
      <c r="A8" s="22">
        <v>2</v>
      </c>
      <c r="B8" s="23"/>
      <c r="C8" s="23"/>
      <c r="D8" s="23"/>
      <c r="E8" s="26"/>
      <c r="F8" s="186"/>
      <c r="G8" s="186"/>
      <c r="H8" s="51">
        <f t="shared" si="0"/>
        <v>0</v>
      </c>
      <c r="I8" s="186"/>
      <c r="J8" s="25"/>
      <c r="K8" s="51"/>
      <c r="L8" s="51"/>
      <c r="M8" s="51"/>
      <c r="N8" s="26"/>
    </row>
    <row r="9" s="9" customFormat="1" customHeight="1" spans="1:14">
      <c r="A9" s="22">
        <v>3</v>
      </c>
      <c r="B9" s="23"/>
      <c r="C9" s="23"/>
      <c r="D9" s="23"/>
      <c r="E9" s="26"/>
      <c r="F9" s="186"/>
      <c r="G9" s="186"/>
      <c r="H9" s="51">
        <f t="shared" si="0"/>
        <v>0</v>
      </c>
      <c r="I9" s="186"/>
      <c r="J9" s="25"/>
      <c r="K9" s="51"/>
      <c r="L9" s="51"/>
      <c r="M9" s="51"/>
      <c r="N9" s="26"/>
    </row>
    <row r="10" s="9" customFormat="1" customHeight="1" spans="1:14">
      <c r="A10" s="22">
        <v>4</v>
      </c>
      <c r="B10" s="23"/>
      <c r="C10" s="23"/>
      <c r="D10" s="23"/>
      <c r="E10" s="26"/>
      <c r="F10" s="186"/>
      <c r="G10" s="186"/>
      <c r="H10" s="51">
        <f t="shared" si="0"/>
        <v>0</v>
      </c>
      <c r="I10" s="186"/>
      <c r="J10" s="25"/>
      <c r="K10" s="51"/>
      <c r="L10" s="51"/>
      <c r="M10" s="51"/>
      <c r="N10" s="26"/>
    </row>
    <row r="11" s="9" customFormat="1" customHeight="1" spans="1:14">
      <c r="A11" s="22">
        <v>5</v>
      </c>
      <c r="B11" s="23"/>
      <c r="C11" s="23"/>
      <c r="D11" s="23"/>
      <c r="E11" s="26"/>
      <c r="F11" s="186"/>
      <c r="G11" s="186"/>
      <c r="H11" s="51">
        <f t="shared" si="0"/>
        <v>0</v>
      </c>
      <c r="I11" s="186"/>
      <c r="J11" s="25"/>
      <c r="K11" s="51"/>
      <c r="L11" s="51"/>
      <c r="M11" s="51"/>
      <c r="N11" s="26"/>
    </row>
    <row r="12" s="9" customFormat="1" customHeight="1" spans="1:14">
      <c r="A12" s="22">
        <v>6</v>
      </c>
      <c r="B12" s="23"/>
      <c r="C12" s="23"/>
      <c r="D12" s="23"/>
      <c r="E12" s="26"/>
      <c r="F12" s="186"/>
      <c r="G12" s="186"/>
      <c r="H12" s="51">
        <f t="shared" si="0"/>
        <v>0</v>
      </c>
      <c r="I12" s="186"/>
      <c r="J12" s="25"/>
      <c r="K12" s="51"/>
      <c r="L12" s="51"/>
      <c r="M12" s="51"/>
      <c r="N12" s="26"/>
    </row>
    <row r="13" s="9" customFormat="1" customHeight="1" spans="1:14">
      <c r="A13" s="22">
        <v>7</v>
      </c>
      <c r="B13" s="23"/>
      <c r="C13" s="23"/>
      <c r="D13" s="23"/>
      <c r="E13" s="26"/>
      <c r="F13" s="186"/>
      <c r="G13" s="186"/>
      <c r="H13" s="51">
        <f t="shared" si="0"/>
        <v>0</v>
      </c>
      <c r="I13" s="186"/>
      <c r="J13" s="25"/>
      <c r="K13" s="51"/>
      <c r="L13" s="51"/>
      <c r="M13" s="51"/>
      <c r="N13" s="26"/>
    </row>
    <row r="14" s="9" customFormat="1" customHeight="1" spans="1:14">
      <c r="A14" s="22">
        <v>8</v>
      </c>
      <c r="B14" s="23"/>
      <c r="C14" s="23"/>
      <c r="D14" s="23"/>
      <c r="E14" s="26"/>
      <c r="F14" s="186"/>
      <c r="G14" s="186"/>
      <c r="H14" s="51">
        <f t="shared" si="0"/>
        <v>0</v>
      </c>
      <c r="I14" s="186"/>
      <c r="J14" s="25"/>
      <c r="K14" s="51"/>
      <c r="L14" s="51"/>
      <c r="M14" s="51"/>
      <c r="N14" s="26"/>
    </row>
    <row r="15" s="9" customFormat="1" customHeight="1" spans="1:14">
      <c r="A15" s="22">
        <v>9</v>
      </c>
      <c r="B15" s="23"/>
      <c r="C15" s="23"/>
      <c r="D15" s="23"/>
      <c r="E15" s="26"/>
      <c r="F15" s="186"/>
      <c r="G15" s="186"/>
      <c r="H15" s="51">
        <f t="shared" si="0"/>
        <v>0</v>
      </c>
      <c r="I15" s="186"/>
      <c r="J15" s="25"/>
      <c r="K15" s="51"/>
      <c r="L15" s="51"/>
      <c r="M15" s="51"/>
      <c r="N15" s="26"/>
    </row>
    <row r="16" s="9" customFormat="1" customHeight="1" spans="1:14">
      <c r="A16" s="22">
        <v>10</v>
      </c>
      <c r="B16" s="23"/>
      <c r="C16" s="23"/>
      <c r="D16" s="23"/>
      <c r="E16" s="26"/>
      <c r="F16" s="186"/>
      <c r="G16" s="186"/>
      <c r="H16" s="51">
        <f t="shared" si="0"/>
        <v>0</v>
      </c>
      <c r="I16" s="186"/>
      <c r="J16" s="25"/>
      <c r="K16" s="51"/>
      <c r="L16" s="51"/>
      <c r="M16" s="51"/>
      <c r="N16" s="26"/>
    </row>
    <row r="17" s="9" customFormat="1" customHeight="1" spans="1:14">
      <c r="A17" s="22">
        <v>11</v>
      </c>
      <c r="B17" s="23"/>
      <c r="C17" s="23"/>
      <c r="D17" s="23"/>
      <c r="E17" s="26"/>
      <c r="F17" s="186"/>
      <c r="G17" s="186"/>
      <c r="H17" s="51">
        <f t="shared" si="0"/>
        <v>0</v>
      </c>
      <c r="I17" s="186"/>
      <c r="J17" s="25"/>
      <c r="K17" s="51"/>
      <c r="L17" s="51"/>
      <c r="M17" s="51"/>
      <c r="N17" s="26"/>
    </row>
    <row r="18" s="9" customFormat="1" customHeight="1" spans="1:14">
      <c r="A18" s="22">
        <v>12</v>
      </c>
      <c r="B18" s="23"/>
      <c r="C18" s="23"/>
      <c r="D18" s="23"/>
      <c r="E18" s="26"/>
      <c r="F18" s="186"/>
      <c r="G18" s="186"/>
      <c r="H18" s="51">
        <f t="shared" si="0"/>
        <v>0</v>
      </c>
      <c r="I18" s="186"/>
      <c r="J18" s="25"/>
      <c r="K18" s="51"/>
      <c r="L18" s="51"/>
      <c r="M18" s="51"/>
      <c r="N18" s="26"/>
    </row>
    <row r="19" s="9" customFormat="1" customHeight="1" spans="1:14">
      <c r="A19" s="22">
        <v>13</v>
      </c>
      <c r="B19" s="23"/>
      <c r="C19" s="23"/>
      <c r="D19" s="23"/>
      <c r="E19" s="26"/>
      <c r="F19" s="186"/>
      <c r="G19" s="186"/>
      <c r="H19" s="51">
        <f t="shared" si="0"/>
        <v>0</v>
      </c>
      <c r="I19" s="186"/>
      <c r="J19" s="25"/>
      <c r="K19" s="51"/>
      <c r="L19" s="51"/>
      <c r="M19" s="51"/>
      <c r="N19" s="26"/>
    </row>
    <row r="20" s="9" customFormat="1" customHeight="1" spans="1:14">
      <c r="A20" s="22">
        <v>14</v>
      </c>
      <c r="B20" s="23"/>
      <c r="C20" s="23"/>
      <c r="D20" s="23"/>
      <c r="E20" s="26"/>
      <c r="F20" s="186"/>
      <c r="G20" s="186"/>
      <c r="H20" s="51">
        <f t="shared" si="0"/>
        <v>0</v>
      </c>
      <c r="I20" s="186"/>
      <c r="J20" s="25"/>
      <c r="K20" s="51"/>
      <c r="L20" s="51"/>
      <c r="M20" s="51"/>
      <c r="N20" s="26"/>
    </row>
    <row r="21" s="9" customFormat="1" customHeight="1" spans="1:14">
      <c r="A21" s="22">
        <v>15</v>
      </c>
      <c r="B21" s="23"/>
      <c r="C21" s="23"/>
      <c r="D21" s="23"/>
      <c r="E21" s="26"/>
      <c r="F21" s="186"/>
      <c r="G21" s="186"/>
      <c r="H21" s="51">
        <f t="shared" si="0"/>
        <v>0</v>
      </c>
      <c r="I21" s="186"/>
      <c r="J21" s="25"/>
      <c r="K21" s="51"/>
      <c r="L21" s="51"/>
      <c r="M21" s="51"/>
      <c r="N21" s="26"/>
    </row>
    <row r="22" s="9" customFormat="1" customHeight="1" spans="1:14">
      <c r="A22" s="22">
        <v>16</v>
      </c>
      <c r="B22" s="23"/>
      <c r="C22" s="23"/>
      <c r="D22" s="23"/>
      <c r="E22" s="26"/>
      <c r="F22" s="186"/>
      <c r="G22" s="186"/>
      <c r="H22" s="51">
        <f t="shared" si="0"/>
        <v>0</v>
      </c>
      <c r="I22" s="186"/>
      <c r="J22" s="25"/>
      <c r="K22" s="51"/>
      <c r="L22" s="51"/>
      <c r="M22" s="51"/>
      <c r="N22" s="26"/>
    </row>
    <row r="23" s="9" customFormat="1" customHeight="1" spans="1:14">
      <c r="A23" s="22">
        <v>17</v>
      </c>
      <c r="B23" s="23"/>
      <c r="C23" s="23"/>
      <c r="D23" s="23"/>
      <c r="E23" s="26"/>
      <c r="F23" s="186"/>
      <c r="G23" s="186"/>
      <c r="H23" s="51">
        <f t="shared" si="0"/>
        <v>0</v>
      </c>
      <c r="I23" s="186"/>
      <c r="J23" s="25"/>
      <c r="K23" s="51"/>
      <c r="L23" s="51"/>
      <c r="M23" s="51"/>
      <c r="N23" s="26"/>
    </row>
    <row r="24" s="9" customFormat="1" customHeight="1" spans="1:14">
      <c r="A24" s="22">
        <v>18</v>
      </c>
      <c r="B24" s="23"/>
      <c r="C24" s="23"/>
      <c r="D24" s="23"/>
      <c r="E24" s="26"/>
      <c r="F24" s="186"/>
      <c r="G24" s="186"/>
      <c r="H24" s="51">
        <f t="shared" si="0"/>
        <v>0</v>
      </c>
      <c r="I24" s="186"/>
      <c r="J24" s="25"/>
      <c r="K24" s="51"/>
      <c r="L24" s="51"/>
      <c r="M24" s="51"/>
      <c r="N24" s="26"/>
    </row>
    <row r="25" s="9" customFormat="1" customHeight="1" spans="1:14">
      <c r="A25" s="22">
        <v>19</v>
      </c>
      <c r="B25" s="23"/>
      <c r="C25" s="23"/>
      <c r="D25" s="23"/>
      <c r="E25" s="26"/>
      <c r="F25" s="186"/>
      <c r="G25" s="186"/>
      <c r="H25" s="51">
        <f t="shared" si="0"/>
        <v>0</v>
      </c>
      <c r="I25" s="186"/>
      <c r="J25" s="25"/>
      <c r="K25" s="51"/>
      <c r="L25" s="51"/>
      <c r="M25" s="51"/>
      <c r="N25" s="26"/>
    </row>
    <row r="26" s="9" customFormat="1" customHeight="1" spans="1:14">
      <c r="A26" s="22">
        <v>20</v>
      </c>
      <c r="B26" s="23"/>
      <c r="C26" s="23"/>
      <c r="D26" s="23"/>
      <c r="E26" s="26"/>
      <c r="F26" s="186"/>
      <c r="G26" s="186"/>
      <c r="H26" s="51">
        <f t="shared" si="0"/>
        <v>0</v>
      </c>
      <c r="I26" s="186"/>
      <c r="J26" s="25"/>
      <c r="K26" s="51"/>
      <c r="L26" s="51"/>
      <c r="M26" s="51"/>
      <c r="N26" s="26"/>
    </row>
    <row r="27" s="9" customFormat="1" customHeight="1" spans="1:14">
      <c r="A27" s="261" t="s">
        <v>504</v>
      </c>
      <c r="B27" s="66"/>
      <c r="C27" s="66"/>
      <c r="D27" s="66"/>
      <c r="E27" s="66"/>
      <c r="F27" s="51"/>
      <c r="G27" s="51"/>
      <c r="H27" s="84">
        <f>SUM(H7:H26)</f>
        <v>0</v>
      </c>
      <c r="I27" s="51"/>
      <c r="J27" s="51"/>
      <c r="K27" s="84">
        <f>SUM(K7:K26)</f>
        <v>0</v>
      </c>
      <c r="L27" s="84">
        <f>IF(SUM(L7:L26)-(K27-H27)&lt;0.001,SUM(L7:L26),"false")</f>
        <v>0</v>
      </c>
      <c r="M27" s="51">
        <f>IF(H27=0,0,L27/ABS(H27))*100</f>
        <v>0</v>
      </c>
      <c r="N27" s="26"/>
    </row>
    <row r="28" s="9" customFormat="1" customHeight="1" spans="1:14">
      <c r="A28" s="261" t="s">
        <v>505</v>
      </c>
      <c r="B28" s="66"/>
      <c r="C28" s="66"/>
      <c r="D28" s="66"/>
      <c r="E28" s="66"/>
      <c r="F28" s="51"/>
      <c r="G28" s="51"/>
      <c r="H28" s="84"/>
      <c r="I28" s="51"/>
      <c r="J28" s="51"/>
      <c r="K28" s="84"/>
      <c r="L28" s="84">
        <f>K28-H28</f>
        <v>0</v>
      </c>
      <c r="M28" s="51">
        <f>IF(H28=0,0,L28/ABS(H28))*100</f>
        <v>0</v>
      </c>
      <c r="N28" s="26"/>
    </row>
    <row r="29" s="9" customFormat="1" customHeight="1" spans="1:14">
      <c r="A29" s="261" t="s">
        <v>506</v>
      </c>
      <c r="B29" s="66"/>
      <c r="C29" s="66"/>
      <c r="D29" s="66"/>
      <c r="E29" s="66"/>
      <c r="F29" s="51">
        <f>SUM(F7:F26)</f>
        <v>0</v>
      </c>
      <c r="G29" s="51"/>
      <c r="H29" s="84">
        <f>H27-H28</f>
        <v>0</v>
      </c>
      <c r="I29" s="51">
        <f>SUM(I7:I26)</f>
        <v>0</v>
      </c>
      <c r="J29" s="51"/>
      <c r="K29" s="84">
        <f>K27-K28</f>
        <v>0</v>
      </c>
      <c r="L29" s="84">
        <f>L27-L28</f>
        <v>0</v>
      </c>
      <c r="M29" s="51">
        <f>IF(H29=0,0,L29/ABS(H29))*100</f>
        <v>0</v>
      </c>
      <c r="N29" s="31"/>
    </row>
    <row r="30" s="10" customFormat="1" customHeight="1" spans="1:10">
      <c r="A30" s="32"/>
      <c r="E30" s="33"/>
      <c r="F30" s="33"/>
      <c r="G30" s="34"/>
      <c r="H30" s="34"/>
      <c r="I30" s="34"/>
      <c r="J30" s="34"/>
    </row>
    <row r="31" s="10" customFormat="1" customHeight="1" spans="1:14">
      <c r="A31" s="35" t="str">
        <f>表头信息!D8&amp;表头信息!E8</f>
        <v>产权持有单位填表人：谭勃</v>
      </c>
      <c r="B31" s="53"/>
      <c r="C31" s="53"/>
      <c r="D31" s="53"/>
      <c r="E31" s="53"/>
      <c r="F31" s="53"/>
      <c r="G31" s="53"/>
      <c r="J31" s="265" t="str">
        <f>表头信息!D20&amp;表头信息!E23</f>
        <v>评估人员：柳青、殷涛</v>
      </c>
      <c r="K31" s="265"/>
      <c r="L31" s="265"/>
      <c r="M31" s="265"/>
      <c r="N31" s="265"/>
    </row>
    <row r="32" s="10" customFormat="1" customHeight="1" spans="1:9">
      <c r="A32" s="38" t="str">
        <f>表头信息!D11&amp;表头信息!E11</f>
        <v>填表日期：2022年11月2日</v>
      </c>
      <c r="B32" s="36"/>
      <c r="C32" s="36"/>
      <c r="D32" s="36"/>
      <c r="E32" s="36"/>
      <c r="F32" s="39"/>
      <c r="H32" s="39"/>
      <c r="I32" s="39"/>
    </row>
    <row r="33" customHeight="1" spans="5:6">
      <c r="E33" s="71"/>
      <c r="F33" s="71"/>
    </row>
  </sheetData>
  <protectedRanges>
    <protectedRange sqref="N7:N28 A7:G28 I7:J28 A29:E29" name="区域1"/>
  </protectedRanges>
  <mergeCells count="18">
    <mergeCell ref="A1:N1"/>
    <mergeCell ref="A2:N2"/>
    <mergeCell ref="F5:H5"/>
    <mergeCell ref="I5:K5"/>
    <mergeCell ref="A27:E27"/>
    <mergeCell ref="A28:E28"/>
    <mergeCell ref="A29:E29"/>
    <mergeCell ref="E30:F30"/>
    <mergeCell ref="A31:G31"/>
    <mergeCell ref="J31:N31"/>
    <mergeCell ref="A5:A6"/>
    <mergeCell ref="B5:B6"/>
    <mergeCell ref="C5:C6"/>
    <mergeCell ref="D5:D6"/>
    <mergeCell ref="E5:E6"/>
    <mergeCell ref="L5:L6"/>
    <mergeCell ref="M5:M6"/>
    <mergeCell ref="N5:N6"/>
  </mergeCells>
  <conditionalFormatting sqref="T5:AA6">
    <cfRule type="expression" dxfId="2" priority="1" stopIfTrue="1">
      <formula>$R$8=""</formula>
    </cfRule>
  </conditionalFormatting>
  <dataValidations count="2">
    <dataValidation type="list" allowBlank="1" showInputMessage="1" showErrorMessage="1" sqref="P5:P6 R5:R6">
      <formula1>$R$8</formula1>
    </dataValidation>
    <dataValidation type="list" allowBlank="1" showInputMessage="1" showErrorMessage="1" sqref="T5:T6">
      <formula1>$S$8</formula1>
    </dataValidation>
  </dataValidations>
  <hyperlinks>
    <hyperlink ref="A1:N1" location="'3-9存货汇总'!B11" display="=&quot;存货—产成品（库存商品、开发产品、农产品）评估&quot;&amp;表头信息!E35"/>
  </hyperlinks>
  <printOptions horizontalCentered="1"/>
  <pageMargins left="0.354330708661417" right="0.354330708661417" top="0.78740157480315" bottom="0.590551181102362" header="0.590551181102362" footer="0.393700787401575"/>
  <pageSetup paperSize="9" scale="94"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4438" name="Check Box 70" r:id="rId4">
              <controlPr defaultSize="0">
                <anchor moveWithCells="1">
                  <from>
                    <xdr:col>14</xdr:col>
                    <xdr:colOff>44450</xdr:colOff>
                    <xdr:row>0</xdr:row>
                    <xdr:rowOff>76200</xdr:rowOff>
                  </from>
                  <to>
                    <xdr:col>16</xdr:col>
                    <xdr:colOff>171450</xdr:colOff>
                    <xdr:row>1</xdr:row>
                    <xdr:rowOff>190500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1"/>
  <sheetViews>
    <sheetView view="pageBreakPreview" zoomScaleNormal="100" workbookViewId="0">
      <pane xSplit="1" ySplit="6" topLeftCell="B16" activePane="bottomRight" state="frozen"/>
      <selection/>
      <selection pane="topRight"/>
      <selection pane="bottomLeft"/>
      <selection pane="bottomRight" activeCell="J8" sqref="J8:K26"/>
    </sheetView>
  </sheetViews>
  <sheetFormatPr defaultColWidth="8.66666666666667" defaultRowHeight="15.75" customHeight="1"/>
  <cols>
    <col min="1" max="1" width="5.5" style="11" customWidth="1"/>
    <col min="2" max="2" width="27.0833333333333" style="11" customWidth="1"/>
    <col min="3" max="5" width="9.75" style="11" customWidth="1"/>
    <col min="6" max="6" width="16" style="11" customWidth="1"/>
    <col min="7" max="11" width="11.8333333333333" style="11" customWidth="1"/>
    <col min="12" max="12" width="13.25" style="11" customWidth="1"/>
    <col min="13" max="32" width="9" style="11"/>
    <col min="33" max="16384" width="8.66666666666667" style="11"/>
  </cols>
  <sheetData>
    <row r="1" s="7" customFormat="1" ht="30" customHeight="1" spans="1:12">
      <c r="A1" s="12" t="str">
        <f>"存货-在产品（合同履约成本）评估"&amp;表头信息!E35</f>
        <v>存货-在产品（合同履约成本）评估明细表</v>
      </c>
      <c r="B1" s="12"/>
      <c r="C1" s="12"/>
      <c r="D1" s="12"/>
      <c r="E1" s="12"/>
      <c r="F1" s="12"/>
      <c r="G1" s="12"/>
      <c r="H1" s="12"/>
      <c r="I1" s="12"/>
      <c r="J1" s="46"/>
      <c r="K1" s="46"/>
      <c r="L1" s="46"/>
    </row>
    <row r="2" customHeight="1" spans="1:12">
      <c r="A2" s="13" t="str">
        <f>表头信息!D5&amp;表头信息!E5</f>
        <v>评估基准日：2022年10月31日</v>
      </c>
      <c r="B2" s="13"/>
      <c r="C2" s="13"/>
      <c r="D2" s="13"/>
      <c r="E2" s="13"/>
      <c r="F2" s="13"/>
      <c r="G2" s="13"/>
      <c r="H2" s="13"/>
      <c r="I2" s="13"/>
      <c r="J2" s="13"/>
      <c r="K2" s="13"/>
      <c r="L2" s="13"/>
    </row>
    <row r="3" customHeight="1" spans="1:12">
      <c r="A3" s="13"/>
      <c r="B3" s="13"/>
      <c r="C3" s="13"/>
      <c r="D3" s="13"/>
      <c r="E3" s="13"/>
      <c r="F3" s="13"/>
      <c r="G3" s="13"/>
      <c r="H3" s="13"/>
      <c r="I3" s="13"/>
      <c r="J3" s="13"/>
      <c r="K3" s="13"/>
      <c r="L3" s="56" t="s">
        <v>507</v>
      </c>
    </row>
    <row r="4" customHeight="1" spans="1:12">
      <c r="A4" s="83" t="str">
        <f>表头信息!D2&amp;表头信息!E2</f>
        <v>产权持有单位：西安曲江楼观旅游农业开发有限公司</v>
      </c>
      <c r="B4" s="18"/>
      <c r="C4" s="18"/>
      <c r="D4" s="18"/>
      <c r="E4" s="18"/>
      <c r="F4" s="18"/>
      <c r="G4" s="18"/>
      <c r="H4" s="18"/>
      <c r="I4" s="18"/>
      <c r="J4" s="18"/>
      <c r="K4" s="18"/>
      <c r="L4" s="19" t="s">
        <v>3</v>
      </c>
    </row>
    <row r="5" s="8" customFormat="1" customHeight="1" spans="1:19">
      <c r="A5" s="20" t="s">
        <v>5</v>
      </c>
      <c r="B5" s="20" t="s">
        <v>508</v>
      </c>
      <c r="C5" s="20" t="s">
        <v>389</v>
      </c>
      <c r="D5" s="20" t="s">
        <v>509</v>
      </c>
      <c r="E5" s="20" t="s">
        <v>510</v>
      </c>
      <c r="F5" s="20" t="s">
        <v>511</v>
      </c>
      <c r="G5" s="20" t="s">
        <v>354</v>
      </c>
      <c r="H5" s="20" t="s">
        <v>238</v>
      </c>
      <c r="I5" s="20" t="s">
        <v>239</v>
      </c>
      <c r="J5" s="20" t="s">
        <v>240</v>
      </c>
      <c r="K5" s="20" t="s">
        <v>241</v>
      </c>
      <c r="L5" s="20" t="s">
        <v>8</v>
      </c>
      <c r="M5" s="89" t="s">
        <v>297</v>
      </c>
      <c r="N5" s="89" t="s">
        <v>311</v>
      </c>
      <c r="O5" s="89" t="s">
        <v>311</v>
      </c>
      <c r="P5" s="89" t="s">
        <v>312</v>
      </c>
      <c r="Q5" s="89" t="s">
        <v>400</v>
      </c>
      <c r="R5" s="89" t="s">
        <v>345</v>
      </c>
      <c r="S5" s="89" t="s">
        <v>425</v>
      </c>
    </row>
    <row r="6" s="8" customFormat="1" customHeight="1" spans="1:19">
      <c r="A6" s="21"/>
      <c r="B6" s="21"/>
      <c r="C6" s="21"/>
      <c r="D6" s="41"/>
      <c r="E6" s="41"/>
      <c r="F6" s="21"/>
      <c r="G6" s="21"/>
      <c r="H6" s="21"/>
      <c r="I6" s="21"/>
      <c r="J6" s="21"/>
      <c r="K6" s="21"/>
      <c r="L6" s="21"/>
      <c r="M6" s="89" t="s">
        <v>512</v>
      </c>
      <c r="N6" s="89" t="s">
        <v>318</v>
      </c>
      <c r="O6" s="89" t="s">
        <v>319</v>
      </c>
      <c r="P6" s="89" t="s">
        <v>320</v>
      </c>
      <c r="Q6" s="89" t="s">
        <v>403</v>
      </c>
      <c r="R6" s="89" t="s">
        <v>348</v>
      </c>
      <c r="S6" s="89" t="s">
        <v>347</v>
      </c>
    </row>
    <row r="7" s="9" customFormat="1" customHeight="1" spans="1:12">
      <c r="A7" s="22">
        <v>1</v>
      </c>
      <c r="B7" s="23"/>
      <c r="C7" s="24"/>
      <c r="D7" s="24"/>
      <c r="E7" s="24"/>
      <c r="F7" s="22"/>
      <c r="G7" s="73"/>
      <c r="H7" s="25"/>
      <c r="I7" s="25"/>
      <c r="J7" s="51">
        <f>I7-H7</f>
        <v>0</v>
      </c>
      <c r="K7" s="51">
        <f>IF(H7=0,0,J7/ABS(H7))*100</f>
        <v>0</v>
      </c>
      <c r="L7" s="26"/>
    </row>
    <row r="8" s="9" customFormat="1" customHeight="1" spans="1:12">
      <c r="A8" s="22">
        <v>2</v>
      </c>
      <c r="B8" s="23"/>
      <c r="C8" s="24"/>
      <c r="D8" s="24"/>
      <c r="E8" s="24"/>
      <c r="F8" s="23"/>
      <c r="G8" s="94"/>
      <c r="H8" s="25"/>
      <c r="I8" s="25"/>
      <c r="J8" s="51"/>
      <c r="K8" s="51"/>
      <c r="L8" s="26"/>
    </row>
    <row r="9" s="9" customFormat="1" customHeight="1" spans="1:12">
      <c r="A9" s="22">
        <v>3</v>
      </c>
      <c r="B9" s="23"/>
      <c r="C9" s="24"/>
      <c r="D9" s="24"/>
      <c r="E9" s="24"/>
      <c r="F9" s="23"/>
      <c r="G9" s="94"/>
      <c r="H9" s="25"/>
      <c r="I9" s="25"/>
      <c r="J9" s="51"/>
      <c r="K9" s="51"/>
      <c r="L9" s="26"/>
    </row>
    <row r="10" s="9" customFormat="1" customHeight="1" spans="1:12">
      <c r="A10" s="22">
        <v>4</v>
      </c>
      <c r="B10" s="23"/>
      <c r="C10" s="24"/>
      <c r="D10" s="24"/>
      <c r="E10" s="24"/>
      <c r="F10" s="23"/>
      <c r="G10" s="94"/>
      <c r="H10" s="25"/>
      <c r="I10" s="25"/>
      <c r="J10" s="51"/>
      <c r="K10" s="51"/>
      <c r="L10" s="26"/>
    </row>
    <row r="11" s="9" customFormat="1" customHeight="1" spans="1:12">
      <c r="A11" s="22">
        <v>5</v>
      </c>
      <c r="B11" s="23"/>
      <c r="C11" s="24"/>
      <c r="D11" s="24"/>
      <c r="E11" s="24"/>
      <c r="F11" s="23"/>
      <c r="G11" s="94"/>
      <c r="H11" s="25"/>
      <c r="I11" s="25"/>
      <c r="J11" s="51"/>
      <c r="K11" s="51"/>
      <c r="L11" s="26"/>
    </row>
    <row r="12" s="9" customFormat="1" customHeight="1" spans="1:12">
      <c r="A12" s="22">
        <v>6</v>
      </c>
      <c r="B12" s="23"/>
      <c r="C12" s="24"/>
      <c r="D12" s="24"/>
      <c r="E12" s="24"/>
      <c r="F12" s="23"/>
      <c r="G12" s="94"/>
      <c r="H12" s="25"/>
      <c r="I12" s="25"/>
      <c r="J12" s="51"/>
      <c r="K12" s="51"/>
      <c r="L12" s="26"/>
    </row>
    <row r="13" s="9" customFormat="1" customHeight="1" spans="1:12">
      <c r="A13" s="22">
        <v>7</v>
      </c>
      <c r="B13" s="23"/>
      <c r="C13" s="24"/>
      <c r="D13" s="24"/>
      <c r="E13" s="24"/>
      <c r="F13" s="23"/>
      <c r="G13" s="94"/>
      <c r="H13" s="25"/>
      <c r="I13" s="25"/>
      <c r="J13" s="51"/>
      <c r="K13" s="51"/>
      <c r="L13" s="26"/>
    </row>
    <row r="14" s="9" customFormat="1" customHeight="1" spans="1:12">
      <c r="A14" s="22">
        <v>8</v>
      </c>
      <c r="B14" s="23"/>
      <c r="C14" s="24"/>
      <c r="D14" s="24"/>
      <c r="E14" s="24"/>
      <c r="F14" s="23"/>
      <c r="G14" s="94"/>
      <c r="H14" s="25"/>
      <c r="I14" s="25"/>
      <c r="J14" s="51"/>
      <c r="K14" s="51"/>
      <c r="L14" s="26"/>
    </row>
    <row r="15" s="9" customFormat="1" customHeight="1" spans="1:12">
      <c r="A15" s="22">
        <v>9</v>
      </c>
      <c r="B15" s="23"/>
      <c r="C15" s="24"/>
      <c r="D15" s="24"/>
      <c r="E15" s="24"/>
      <c r="F15" s="23"/>
      <c r="G15" s="94"/>
      <c r="H15" s="25"/>
      <c r="I15" s="25"/>
      <c r="J15" s="51"/>
      <c r="K15" s="51"/>
      <c r="L15" s="26"/>
    </row>
    <row r="16" s="9" customFormat="1" customHeight="1" spans="1:12">
      <c r="A16" s="22">
        <v>10</v>
      </c>
      <c r="B16" s="23"/>
      <c r="C16" s="24"/>
      <c r="D16" s="24"/>
      <c r="E16" s="24"/>
      <c r="F16" s="23"/>
      <c r="G16" s="94"/>
      <c r="H16" s="25"/>
      <c r="I16" s="25"/>
      <c r="J16" s="51"/>
      <c r="K16" s="51"/>
      <c r="L16" s="26"/>
    </row>
    <row r="17" s="9" customFormat="1" customHeight="1" spans="1:12">
      <c r="A17" s="22">
        <v>11</v>
      </c>
      <c r="B17" s="23"/>
      <c r="C17" s="24"/>
      <c r="D17" s="24"/>
      <c r="E17" s="24"/>
      <c r="F17" s="23"/>
      <c r="G17" s="94"/>
      <c r="H17" s="25"/>
      <c r="I17" s="25"/>
      <c r="J17" s="51"/>
      <c r="K17" s="51"/>
      <c r="L17" s="26"/>
    </row>
    <row r="18" s="9" customFormat="1" customHeight="1" spans="1:12">
      <c r="A18" s="22">
        <v>12</v>
      </c>
      <c r="B18" s="23"/>
      <c r="C18" s="24"/>
      <c r="D18" s="24"/>
      <c r="E18" s="24"/>
      <c r="F18" s="23"/>
      <c r="G18" s="94"/>
      <c r="H18" s="25"/>
      <c r="I18" s="25"/>
      <c r="J18" s="51"/>
      <c r="K18" s="51"/>
      <c r="L18" s="26"/>
    </row>
    <row r="19" s="9" customFormat="1" customHeight="1" spans="1:12">
      <c r="A19" s="22">
        <v>13</v>
      </c>
      <c r="B19" s="23"/>
      <c r="C19" s="24"/>
      <c r="D19" s="24"/>
      <c r="E19" s="24"/>
      <c r="F19" s="23"/>
      <c r="G19" s="94"/>
      <c r="H19" s="25"/>
      <c r="I19" s="25"/>
      <c r="J19" s="51"/>
      <c r="K19" s="51"/>
      <c r="L19" s="26"/>
    </row>
    <row r="20" s="9" customFormat="1" customHeight="1" spans="1:12">
      <c r="A20" s="22">
        <v>14</v>
      </c>
      <c r="B20" s="23"/>
      <c r="C20" s="24"/>
      <c r="D20" s="24"/>
      <c r="E20" s="24"/>
      <c r="F20" s="23"/>
      <c r="G20" s="94"/>
      <c r="H20" s="25"/>
      <c r="I20" s="25"/>
      <c r="J20" s="51"/>
      <c r="K20" s="51"/>
      <c r="L20" s="26"/>
    </row>
    <row r="21" s="9" customFormat="1" customHeight="1" spans="1:12">
      <c r="A21" s="22">
        <v>15</v>
      </c>
      <c r="B21" s="23"/>
      <c r="C21" s="24"/>
      <c r="D21" s="24"/>
      <c r="E21" s="24"/>
      <c r="F21" s="23"/>
      <c r="G21" s="94"/>
      <c r="H21" s="25"/>
      <c r="I21" s="25"/>
      <c r="J21" s="51"/>
      <c r="K21" s="51"/>
      <c r="L21" s="26"/>
    </row>
    <row r="22" s="9" customFormat="1" customHeight="1" spans="1:12">
      <c r="A22" s="22">
        <v>16</v>
      </c>
      <c r="B22" s="23"/>
      <c r="C22" s="24"/>
      <c r="D22" s="24"/>
      <c r="E22" s="24"/>
      <c r="F22" s="23"/>
      <c r="G22" s="94"/>
      <c r="H22" s="25"/>
      <c r="I22" s="25"/>
      <c r="J22" s="51"/>
      <c r="K22" s="51"/>
      <c r="L22" s="26"/>
    </row>
    <row r="23" s="9" customFormat="1" customHeight="1" spans="1:12">
      <c r="A23" s="22">
        <v>17</v>
      </c>
      <c r="B23" s="23"/>
      <c r="C23" s="24"/>
      <c r="D23" s="24"/>
      <c r="E23" s="24"/>
      <c r="F23" s="23"/>
      <c r="G23" s="94"/>
      <c r="H23" s="25"/>
      <c r="I23" s="25"/>
      <c r="J23" s="51"/>
      <c r="K23" s="51"/>
      <c r="L23" s="26"/>
    </row>
    <row r="24" s="9" customFormat="1" customHeight="1" spans="1:12">
      <c r="A24" s="22">
        <v>18</v>
      </c>
      <c r="B24" s="23"/>
      <c r="C24" s="24"/>
      <c r="D24" s="24"/>
      <c r="E24" s="24"/>
      <c r="F24" s="23"/>
      <c r="G24" s="94"/>
      <c r="H24" s="25"/>
      <c r="I24" s="25"/>
      <c r="J24" s="51"/>
      <c r="K24" s="51"/>
      <c r="L24" s="26"/>
    </row>
    <row r="25" s="9" customFormat="1" customHeight="1" spans="1:12">
      <c r="A25" s="22">
        <v>19</v>
      </c>
      <c r="B25" s="23"/>
      <c r="C25" s="24"/>
      <c r="D25" s="24"/>
      <c r="E25" s="24"/>
      <c r="F25" s="23"/>
      <c r="G25" s="94"/>
      <c r="H25" s="25"/>
      <c r="I25" s="25"/>
      <c r="J25" s="51"/>
      <c r="K25" s="51"/>
      <c r="L25" s="26"/>
    </row>
    <row r="26" s="9" customFormat="1" customHeight="1" spans="1:12">
      <c r="A26" s="22">
        <v>20</v>
      </c>
      <c r="B26" s="23"/>
      <c r="C26" s="24"/>
      <c r="D26" s="24"/>
      <c r="E26" s="24"/>
      <c r="F26" s="23"/>
      <c r="G26" s="94"/>
      <c r="H26" s="25"/>
      <c r="I26" s="25"/>
      <c r="J26" s="51"/>
      <c r="K26" s="51"/>
      <c r="L26" s="26"/>
    </row>
    <row r="27" s="9" customFormat="1" customHeight="1" spans="1:12">
      <c r="A27" s="27" t="s">
        <v>384</v>
      </c>
      <c r="B27" s="28"/>
      <c r="C27" s="28"/>
      <c r="D27" s="28"/>
      <c r="E27" s="28"/>
      <c r="F27" s="29"/>
      <c r="G27" s="219">
        <f>SUM(G7:G26)</f>
        <v>0</v>
      </c>
      <c r="H27" s="97">
        <f>SUM(H7:H26)</f>
        <v>0</v>
      </c>
      <c r="I27" s="97">
        <f>SUM(I7:I26)</f>
        <v>0</v>
      </c>
      <c r="J27" s="97">
        <f>IF(SUM(J7:J26)-(I27-H27)&lt;0.001,SUM(J7:J26),"false")</f>
        <v>0</v>
      </c>
      <c r="K27" s="51">
        <f>IF(H27=0,0,J27/ABS(H27))*100</f>
        <v>0</v>
      </c>
      <c r="L27" s="31"/>
    </row>
    <row r="28" s="10" customFormat="1" customHeight="1" spans="1:12">
      <c r="A28" s="32"/>
      <c r="F28" s="33"/>
      <c r="G28" s="33"/>
      <c r="H28" s="33"/>
      <c r="I28" s="34"/>
      <c r="J28" s="34"/>
      <c r="K28" s="34"/>
      <c r="L28" s="34"/>
    </row>
    <row r="29" s="10" customFormat="1" customHeight="1" spans="1:12">
      <c r="A29" s="35" t="str">
        <f>表头信息!D8&amp;表头信息!E8</f>
        <v>产权持有单位填表人：谭勃</v>
      </c>
      <c r="B29" s="35"/>
      <c r="C29" s="35"/>
      <c r="D29" s="35"/>
      <c r="E29" s="35"/>
      <c r="F29" s="35"/>
      <c r="G29" s="39"/>
      <c r="H29" s="39"/>
      <c r="J29" s="70" t="str">
        <f>表头信息!D20&amp;表头信息!E23</f>
        <v>评估人员：柳青、殷涛</v>
      </c>
      <c r="K29" s="98"/>
      <c r="L29" s="98"/>
    </row>
    <row r="30" s="10" customFormat="1" customHeight="1" spans="1:12">
      <c r="A30" s="38" t="str">
        <f>表头信息!D11&amp;表头信息!E11</f>
        <v>填表日期：2022年11月2日</v>
      </c>
      <c r="B30" s="36"/>
      <c r="C30" s="36"/>
      <c r="D30" s="36"/>
      <c r="E30" s="36"/>
      <c r="F30" s="36"/>
      <c r="G30" s="39"/>
      <c r="H30" s="39"/>
      <c r="J30" s="39"/>
      <c r="K30" s="39"/>
      <c r="L30" s="39"/>
    </row>
    <row r="31" customHeight="1" spans="6:8">
      <c r="F31" s="71"/>
      <c r="G31" s="71"/>
      <c r="H31" s="71"/>
    </row>
  </sheetData>
  <protectedRanges>
    <protectedRange sqref="B8:Q17" name="区域1_1"/>
    <protectedRange sqref="A7:I26 L7:L26" name="区域1"/>
  </protectedRanges>
  <mergeCells count="18">
    <mergeCell ref="A1:L1"/>
    <mergeCell ref="A2:L2"/>
    <mergeCell ref="A27:F27"/>
    <mergeCell ref="F28:H28"/>
    <mergeCell ref="A29:F29"/>
    <mergeCell ref="J29:L29"/>
    <mergeCell ref="A5:A6"/>
    <mergeCell ref="B5:B6"/>
    <mergeCell ref="C5:C6"/>
    <mergeCell ref="D5:D6"/>
    <mergeCell ref="E5:E6"/>
    <mergeCell ref="F5:F6"/>
    <mergeCell ref="G5:G6"/>
    <mergeCell ref="H5:H6"/>
    <mergeCell ref="I5:I6"/>
    <mergeCell ref="J5:J6"/>
    <mergeCell ref="K5:K6"/>
    <mergeCell ref="L5:L6"/>
  </mergeCells>
  <conditionalFormatting sqref="M5:S6">
    <cfRule type="expression" dxfId="0" priority="1" stopIfTrue="1">
      <formula>$N$8=""</formula>
    </cfRule>
  </conditionalFormatting>
  <dataValidations count="1">
    <dataValidation type="list" allowBlank="1" showInputMessage="1" showErrorMessage="1" sqref="R5:R6 N5:P6">
      <formula1>$O$8</formula1>
    </dataValidation>
  </dataValidations>
  <hyperlinks>
    <hyperlink ref="A1:L1" location="'3-9存货汇总'!B12" display="=&quot;存货-在产品（合同履约成本）评估&quot;&amp;表头信息!E35"/>
  </hyperlinks>
  <printOptions horizontalCentered="1"/>
  <pageMargins left="0.354330708661417" right="0.354330708661417" top="0.78740157480315" bottom="0.590551181102362" header="0.590551181102362" footer="0.393700787401575"/>
  <pageSetup paperSize="9" scale="66" fitToHeight="0" orientation="landscape" blackAndWhite="1" horizontalDpi="600"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5498" name="Check Box 106" r:id="rId4">
              <controlPr defaultSize="0">
                <anchor moveWithCells="1">
                  <from>
                    <xdr:col>12</xdr:col>
                    <xdr:colOff>44450</xdr:colOff>
                    <xdr:row>0</xdr:row>
                    <xdr:rowOff>76200</xdr:rowOff>
                  </from>
                  <to>
                    <xdr:col>13</xdr:col>
                    <xdr:colOff>342900</xdr:colOff>
                    <xdr:row>1</xdr:row>
                    <xdr:rowOff>76835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249977111117893"/>
  </sheetPr>
  <dimension ref="A1:L38"/>
  <sheetViews>
    <sheetView showGridLines="0" zoomScale="77" zoomScaleNormal="77" zoomScaleSheetLayoutView="60" workbookViewId="0">
      <selection activeCell="D10" sqref="D10"/>
    </sheetView>
  </sheetViews>
  <sheetFormatPr defaultColWidth="8.66666666666667" defaultRowHeight="15.75"/>
  <cols>
    <col min="1" max="1" width="22" style="367"/>
    <col min="2" max="2" width="5" style="367"/>
    <col min="3" max="3" width="19.0833333333333" style="367" customWidth="1"/>
    <col min="4" max="5" width="19.25" style="367" customWidth="1"/>
    <col min="6" max="6" width="9.58333333333333" style="367"/>
    <col min="7" max="7" width="22" style="367"/>
    <col min="8" max="8" width="5" style="367"/>
    <col min="9" max="11" width="19.25" style="367" customWidth="1"/>
    <col min="12" max="12" width="10.25" style="367" customWidth="1"/>
    <col min="13" max="32" width="9" style="367"/>
    <col min="33" max="16384" width="8.66666666666667" style="367"/>
  </cols>
  <sheetData>
    <row r="1" s="364" customFormat="1" ht="50.25" customHeight="1" spans="1:12">
      <c r="A1" s="368" t="s">
        <v>1</v>
      </c>
      <c r="B1" s="369"/>
      <c r="C1" s="369"/>
      <c r="D1" s="369"/>
      <c r="E1" s="369"/>
      <c r="F1" s="369"/>
      <c r="G1" s="369"/>
      <c r="H1" s="369"/>
      <c r="I1" s="369"/>
      <c r="J1" s="369"/>
      <c r="K1" s="369"/>
      <c r="L1" s="369"/>
    </row>
    <row r="2" s="365" customFormat="1" ht="16.5" customHeight="1" spans="1:12">
      <c r="A2" s="370" t="s">
        <v>172</v>
      </c>
      <c r="B2" s="371"/>
      <c r="C2" s="371"/>
      <c r="D2" s="372"/>
      <c r="E2" s="372"/>
      <c r="F2" s="373"/>
      <c r="G2" s="374"/>
      <c r="H2" s="375"/>
      <c r="I2" s="372"/>
      <c r="J2" s="372"/>
      <c r="K2" s="372"/>
      <c r="L2" s="405" t="s">
        <v>3</v>
      </c>
    </row>
    <row r="3" s="366" customFormat="1" ht="16.5" customHeight="1" spans="1:12">
      <c r="A3" s="376" t="s">
        <v>4</v>
      </c>
      <c r="B3" s="377" t="s">
        <v>5</v>
      </c>
      <c r="C3" s="376" t="s">
        <v>6</v>
      </c>
      <c r="D3" s="376" t="s">
        <v>7</v>
      </c>
      <c r="E3" s="378" t="s">
        <v>173</v>
      </c>
      <c r="F3" s="379" t="s">
        <v>174</v>
      </c>
      <c r="G3" s="377" t="s">
        <v>9</v>
      </c>
      <c r="H3" s="376" t="s">
        <v>5</v>
      </c>
      <c r="I3" s="376" t="s">
        <v>6</v>
      </c>
      <c r="J3" s="376" t="s">
        <v>7</v>
      </c>
      <c r="K3" s="378" t="s">
        <v>173</v>
      </c>
      <c r="L3" s="379" t="s">
        <v>174</v>
      </c>
    </row>
    <row r="4" s="365" customFormat="1" ht="16.5" customHeight="1" spans="1:12">
      <c r="A4" s="380" t="s">
        <v>175</v>
      </c>
      <c r="B4" s="381">
        <v>1</v>
      </c>
      <c r="C4" s="382"/>
      <c r="D4" s="382"/>
      <c r="E4" s="383"/>
      <c r="F4" s="384"/>
      <c r="G4" s="385" t="s">
        <v>11</v>
      </c>
      <c r="H4" s="386">
        <v>34</v>
      </c>
      <c r="I4" s="391"/>
      <c r="J4" s="391"/>
      <c r="K4" s="391"/>
      <c r="L4" s="406"/>
    </row>
    <row r="5" s="365" customFormat="1" ht="16.5" customHeight="1" spans="1:12">
      <c r="A5" s="387" t="s">
        <v>176</v>
      </c>
      <c r="B5" s="381">
        <v>2</v>
      </c>
      <c r="C5" s="388"/>
      <c r="D5" s="388">
        <f>'2-分类汇总'!C8</f>
        <v>0</v>
      </c>
      <c r="E5" s="389"/>
      <c r="F5" s="384">
        <f>D5-E5</f>
        <v>0</v>
      </c>
      <c r="G5" s="390" t="s">
        <v>177</v>
      </c>
      <c r="H5" s="386">
        <v>35</v>
      </c>
      <c r="I5" s="388"/>
      <c r="J5" s="388">
        <f>'2-分类汇总'!C42</f>
        <v>0</v>
      </c>
      <c r="K5" s="388"/>
      <c r="L5" s="406">
        <f>J5-K5</f>
        <v>0</v>
      </c>
    </row>
    <row r="6" s="365" customFormat="1" ht="16.5" customHeight="1" spans="1:12">
      <c r="A6" s="387" t="s">
        <v>178</v>
      </c>
      <c r="B6" s="381">
        <v>3</v>
      </c>
      <c r="C6" s="388"/>
      <c r="D6" s="388">
        <f>'2-分类汇总'!C9</f>
        <v>0</v>
      </c>
      <c r="E6" s="389"/>
      <c r="F6" s="384">
        <f t="shared" ref="F6:F36" si="0">D6-E6</f>
        <v>0</v>
      </c>
      <c r="G6" s="390" t="s">
        <v>179</v>
      </c>
      <c r="H6" s="386">
        <v>36</v>
      </c>
      <c r="I6" s="388"/>
      <c r="J6" s="388">
        <f>'2-分类汇总'!C43</f>
        <v>0</v>
      </c>
      <c r="K6" s="388"/>
      <c r="L6" s="406">
        <f t="shared" ref="L6:L27" si="1">J6-K6</f>
        <v>0</v>
      </c>
    </row>
    <row r="7" s="365" customFormat="1" ht="16.5" customHeight="1" spans="1:12">
      <c r="A7" s="387" t="s">
        <v>180</v>
      </c>
      <c r="B7" s="381">
        <v>4</v>
      </c>
      <c r="C7" s="388"/>
      <c r="D7" s="388">
        <f>'2-分类汇总'!C11</f>
        <v>0</v>
      </c>
      <c r="E7" s="389"/>
      <c r="F7" s="384">
        <f t="shared" si="0"/>
        <v>0</v>
      </c>
      <c r="G7" s="390" t="s">
        <v>181</v>
      </c>
      <c r="H7" s="386">
        <v>37</v>
      </c>
      <c r="I7" s="388"/>
      <c r="J7" s="388">
        <f>'2-分类汇总'!C45</f>
        <v>0</v>
      </c>
      <c r="K7" s="388"/>
      <c r="L7" s="406">
        <f t="shared" si="1"/>
        <v>0</v>
      </c>
    </row>
    <row r="8" s="365" customFormat="1" ht="16.5" customHeight="1" spans="1:12">
      <c r="A8" s="387" t="s">
        <v>182</v>
      </c>
      <c r="B8" s="381">
        <v>5</v>
      </c>
      <c r="C8" s="388"/>
      <c r="D8" s="388">
        <f>'2-分类汇总'!C12</f>
        <v>0</v>
      </c>
      <c r="E8" s="389"/>
      <c r="F8" s="384">
        <f t="shared" si="0"/>
        <v>0</v>
      </c>
      <c r="G8" s="390" t="s">
        <v>183</v>
      </c>
      <c r="H8" s="386">
        <v>38</v>
      </c>
      <c r="I8" s="388"/>
      <c r="J8" s="388">
        <f>'2-分类汇总'!C46</f>
        <v>0</v>
      </c>
      <c r="K8" s="388"/>
      <c r="L8" s="406">
        <f t="shared" si="1"/>
        <v>0</v>
      </c>
    </row>
    <row r="9" s="365" customFormat="1" ht="16.5" customHeight="1" spans="1:12">
      <c r="A9" s="387" t="s">
        <v>184</v>
      </c>
      <c r="B9" s="381">
        <v>6</v>
      </c>
      <c r="C9" s="388"/>
      <c r="D9" s="388">
        <f>'2-分类汇总'!C14</f>
        <v>0</v>
      </c>
      <c r="E9" s="389"/>
      <c r="F9" s="384">
        <f t="shared" si="0"/>
        <v>0</v>
      </c>
      <c r="G9" s="390" t="s">
        <v>185</v>
      </c>
      <c r="H9" s="386">
        <v>39</v>
      </c>
      <c r="I9" s="388"/>
      <c r="J9" s="388">
        <f>'2-分类汇总'!C47</f>
        <v>0</v>
      </c>
      <c r="K9" s="388"/>
      <c r="L9" s="406">
        <f t="shared" si="1"/>
        <v>0</v>
      </c>
    </row>
    <row r="10" s="365" customFormat="1" ht="16.5" customHeight="1" spans="1:12">
      <c r="A10" s="387" t="s">
        <v>186</v>
      </c>
      <c r="B10" s="381">
        <v>7</v>
      </c>
      <c r="C10" s="388"/>
      <c r="D10" s="388" t="e">
        <f>'2-分类汇总'!#REF!</f>
        <v>#REF!</v>
      </c>
      <c r="E10" s="389"/>
      <c r="F10" s="384" t="e">
        <f t="shared" si="0"/>
        <v>#REF!</v>
      </c>
      <c r="G10" s="390" t="s">
        <v>187</v>
      </c>
      <c r="H10" s="386">
        <v>40</v>
      </c>
      <c r="I10" s="388"/>
      <c r="J10" s="388">
        <f>'2-分类汇总'!C49</f>
        <v>0</v>
      </c>
      <c r="K10" s="388"/>
      <c r="L10" s="406">
        <f t="shared" si="1"/>
        <v>0</v>
      </c>
    </row>
    <row r="11" s="365" customFormat="1" ht="16.5" customHeight="1" spans="1:12">
      <c r="A11" s="387" t="s">
        <v>188</v>
      </c>
      <c r="B11" s="381">
        <v>8</v>
      </c>
      <c r="C11" s="391"/>
      <c r="D11" s="388" t="e">
        <f>'2-分类汇总'!#REF!</f>
        <v>#REF!</v>
      </c>
      <c r="E11" s="389"/>
      <c r="F11" s="384" t="e">
        <f t="shared" si="0"/>
        <v>#REF!</v>
      </c>
      <c r="G11" s="390" t="s">
        <v>189</v>
      </c>
      <c r="H11" s="386">
        <v>41</v>
      </c>
      <c r="I11" s="388"/>
      <c r="J11" s="388">
        <f>'2-分类汇总'!C50</f>
        <v>0</v>
      </c>
      <c r="K11" s="388"/>
      <c r="L11" s="406">
        <f t="shared" si="1"/>
        <v>0</v>
      </c>
    </row>
    <row r="12" s="365" customFormat="1" ht="16.5" customHeight="1" spans="1:12">
      <c r="A12" s="387" t="s">
        <v>190</v>
      </c>
      <c r="B12" s="381">
        <v>9</v>
      </c>
      <c r="C12" s="391"/>
      <c r="D12" s="388">
        <f>'2-分类汇总'!C15</f>
        <v>0</v>
      </c>
      <c r="E12" s="389"/>
      <c r="F12" s="384">
        <f t="shared" si="0"/>
        <v>0</v>
      </c>
      <c r="G12" s="390" t="s">
        <v>191</v>
      </c>
      <c r="H12" s="386">
        <v>42</v>
      </c>
      <c r="I12" s="388"/>
      <c r="J12" s="388" t="e">
        <f>'2-分类汇总'!#REF!</f>
        <v>#REF!</v>
      </c>
      <c r="K12" s="388"/>
      <c r="L12" s="406" t="e">
        <f t="shared" si="1"/>
        <v>#REF!</v>
      </c>
    </row>
    <row r="13" s="365" customFormat="1" ht="16.5" customHeight="1" spans="1:12">
      <c r="A13" s="387" t="s">
        <v>192</v>
      </c>
      <c r="B13" s="381">
        <v>10</v>
      </c>
      <c r="C13" s="391"/>
      <c r="D13" s="388">
        <f>'2-分类汇总'!C16</f>
        <v>0</v>
      </c>
      <c r="E13" s="389"/>
      <c r="F13" s="384">
        <f t="shared" si="0"/>
        <v>0</v>
      </c>
      <c r="G13" s="390" t="s">
        <v>193</v>
      </c>
      <c r="H13" s="386">
        <v>43</v>
      </c>
      <c r="I13" s="388"/>
      <c r="J13" s="388" t="e">
        <f>'2-分类汇总'!#REF!</f>
        <v>#REF!</v>
      </c>
      <c r="K13" s="388"/>
      <c r="L13" s="406" t="e">
        <f t="shared" si="1"/>
        <v>#REF!</v>
      </c>
    </row>
    <row r="14" s="365" customFormat="1" ht="16.5" customHeight="1" spans="1:12">
      <c r="A14" s="387" t="s">
        <v>194</v>
      </c>
      <c r="B14" s="381">
        <v>11</v>
      </c>
      <c r="C14" s="391"/>
      <c r="D14" s="388">
        <f>'2-分类汇总'!C19</f>
        <v>0</v>
      </c>
      <c r="E14" s="389"/>
      <c r="F14" s="384">
        <f t="shared" si="0"/>
        <v>0</v>
      </c>
      <c r="G14" s="390" t="s">
        <v>195</v>
      </c>
      <c r="H14" s="386">
        <v>44</v>
      </c>
      <c r="I14" s="388"/>
      <c r="J14" s="388">
        <f>'2-分类汇总'!C51</f>
        <v>0</v>
      </c>
      <c r="K14" s="388"/>
      <c r="L14" s="406">
        <f t="shared" si="1"/>
        <v>0</v>
      </c>
    </row>
    <row r="15" s="365" customFormat="1" ht="16.5" customHeight="1" spans="1:12">
      <c r="A15" s="387" t="s">
        <v>196</v>
      </c>
      <c r="B15" s="381">
        <v>12</v>
      </c>
      <c r="C15" s="391"/>
      <c r="D15" s="388">
        <f>'2-分类汇总'!C20</f>
        <v>0</v>
      </c>
      <c r="E15" s="389"/>
      <c r="F15" s="384">
        <f t="shared" si="0"/>
        <v>0</v>
      </c>
      <c r="G15" s="390" t="s">
        <v>197</v>
      </c>
      <c r="H15" s="386">
        <v>45</v>
      </c>
      <c r="I15" s="388"/>
      <c r="J15" s="388">
        <f>'2-分类汇总'!C53</f>
        <v>0</v>
      </c>
      <c r="K15" s="388"/>
      <c r="L15" s="406">
        <f t="shared" si="1"/>
        <v>0</v>
      </c>
    </row>
    <row r="16" s="365" customFormat="1" ht="16.5" customHeight="1" spans="1:12">
      <c r="A16" s="392" t="s">
        <v>45</v>
      </c>
      <c r="B16" s="381">
        <v>13</v>
      </c>
      <c r="C16" s="391">
        <f>SUM(C5:C15)</f>
        <v>0</v>
      </c>
      <c r="D16" s="391" t="e">
        <f>SUM(D5:D15)</f>
        <v>#REF!</v>
      </c>
      <c r="E16" s="393"/>
      <c r="F16" s="384" t="e">
        <f t="shared" si="0"/>
        <v>#REF!</v>
      </c>
      <c r="G16" s="390" t="s">
        <v>198</v>
      </c>
      <c r="H16" s="386">
        <v>46</v>
      </c>
      <c r="I16" s="388"/>
      <c r="J16" s="388">
        <f>'2-分类汇总'!C54</f>
        <v>0</v>
      </c>
      <c r="K16" s="388"/>
      <c r="L16" s="406">
        <f t="shared" si="1"/>
        <v>0</v>
      </c>
    </row>
    <row r="17" s="365" customFormat="1" ht="16.5" customHeight="1" spans="1:12">
      <c r="A17" s="394" t="s">
        <v>199</v>
      </c>
      <c r="B17" s="381">
        <v>14</v>
      </c>
      <c r="C17" s="388"/>
      <c r="D17" s="388"/>
      <c r="E17" s="389"/>
      <c r="F17" s="384">
        <f t="shared" si="0"/>
        <v>0</v>
      </c>
      <c r="G17" s="395" t="s">
        <v>200</v>
      </c>
      <c r="H17" s="386">
        <v>47</v>
      </c>
      <c r="I17" s="388">
        <f>SUM(I5:I16)</f>
        <v>0</v>
      </c>
      <c r="J17" s="388" t="e">
        <f>SUM(J5:J16)</f>
        <v>#REF!</v>
      </c>
      <c r="K17" s="388"/>
      <c r="L17" s="406" t="e">
        <f t="shared" si="1"/>
        <v>#REF!</v>
      </c>
    </row>
    <row r="18" s="365" customFormat="1" ht="16.5" customHeight="1" spans="1:12">
      <c r="A18" s="387" t="s">
        <v>201</v>
      </c>
      <c r="B18" s="381">
        <v>15</v>
      </c>
      <c r="C18" s="391"/>
      <c r="D18" s="391" t="e">
        <f>'2-分类汇总'!#REF!</f>
        <v>#REF!</v>
      </c>
      <c r="E18" s="393"/>
      <c r="F18" s="384" t="e">
        <f t="shared" si="0"/>
        <v>#REF!</v>
      </c>
      <c r="G18" s="396" t="s">
        <v>202</v>
      </c>
      <c r="H18" s="386">
        <v>48</v>
      </c>
      <c r="I18" s="388"/>
      <c r="J18" s="388"/>
      <c r="K18" s="388"/>
      <c r="L18" s="406">
        <f t="shared" si="1"/>
        <v>0</v>
      </c>
    </row>
    <row r="19" s="365" customFormat="1" ht="16.5" customHeight="1" spans="1:12">
      <c r="A19" s="387" t="s">
        <v>203</v>
      </c>
      <c r="B19" s="381">
        <v>16</v>
      </c>
      <c r="C19" s="391"/>
      <c r="D19" s="391" t="e">
        <f>'2-分类汇总'!#REF!</f>
        <v>#REF!</v>
      </c>
      <c r="E19" s="393"/>
      <c r="F19" s="384" t="e">
        <f t="shared" si="0"/>
        <v>#REF!</v>
      </c>
      <c r="G19" s="390" t="s">
        <v>204</v>
      </c>
      <c r="H19" s="386">
        <v>49</v>
      </c>
      <c r="I19" s="388"/>
      <c r="J19" s="388">
        <f>'2-分类汇总'!C56</f>
        <v>0</v>
      </c>
      <c r="K19" s="388"/>
      <c r="L19" s="406">
        <f t="shared" si="1"/>
        <v>0</v>
      </c>
    </row>
    <row r="20" s="365" customFormat="1" ht="16.5" customHeight="1" spans="1:12">
      <c r="A20" s="387" t="s">
        <v>205</v>
      </c>
      <c r="B20" s="381">
        <v>17</v>
      </c>
      <c r="C20" s="391"/>
      <c r="D20" s="391">
        <f>'2-分类汇总'!C24</f>
        <v>0</v>
      </c>
      <c r="E20" s="393"/>
      <c r="F20" s="384">
        <f t="shared" si="0"/>
        <v>0</v>
      </c>
      <c r="G20" s="390" t="s">
        <v>206</v>
      </c>
      <c r="H20" s="386">
        <v>50</v>
      </c>
      <c r="I20" s="388"/>
      <c r="J20" s="388">
        <f>'2-分类汇总'!C57</f>
        <v>0</v>
      </c>
      <c r="K20" s="388"/>
      <c r="L20" s="406">
        <f t="shared" si="1"/>
        <v>0</v>
      </c>
    </row>
    <row r="21" s="365" customFormat="1" ht="16.5" customHeight="1" spans="1:12">
      <c r="A21" s="387" t="s">
        <v>207</v>
      </c>
      <c r="B21" s="381">
        <v>18</v>
      </c>
      <c r="C21" s="391"/>
      <c r="D21" s="391">
        <f>'2-分类汇总'!C25</f>
        <v>0</v>
      </c>
      <c r="E21" s="393"/>
      <c r="F21" s="384">
        <f t="shared" si="0"/>
        <v>0</v>
      </c>
      <c r="G21" s="390" t="s">
        <v>208</v>
      </c>
      <c r="H21" s="386">
        <v>51</v>
      </c>
      <c r="I21" s="388"/>
      <c r="J21" s="388">
        <f>'2-分类汇总'!C59</f>
        <v>0</v>
      </c>
      <c r="K21" s="388"/>
      <c r="L21" s="406">
        <f t="shared" si="1"/>
        <v>0</v>
      </c>
    </row>
    <row r="22" s="365" customFormat="1" ht="16.5" customHeight="1" spans="1:12">
      <c r="A22" s="387" t="s">
        <v>209</v>
      </c>
      <c r="B22" s="381">
        <v>19</v>
      </c>
      <c r="C22" s="391"/>
      <c r="D22" s="391">
        <f>'2-分类汇总'!C28</f>
        <v>0</v>
      </c>
      <c r="E22" s="393"/>
      <c r="F22" s="384">
        <f t="shared" si="0"/>
        <v>0</v>
      </c>
      <c r="G22" s="390" t="s">
        <v>210</v>
      </c>
      <c r="H22" s="386">
        <v>52</v>
      </c>
      <c r="I22" s="388"/>
      <c r="J22" s="388" t="e">
        <f>'2-分类汇总'!#REF!</f>
        <v>#REF!</v>
      </c>
      <c r="K22" s="388"/>
      <c r="L22" s="406" t="e">
        <f t="shared" si="1"/>
        <v>#REF!</v>
      </c>
    </row>
    <row r="23" s="365" customFormat="1" ht="16.5" customHeight="1" spans="1:12">
      <c r="A23" s="387" t="s">
        <v>211</v>
      </c>
      <c r="B23" s="381">
        <v>20</v>
      </c>
      <c r="C23" s="391"/>
      <c r="D23" s="391" t="e">
        <f>'2-分类汇总'!C29</f>
        <v>#REF!</v>
      </c>
      <c r="E23" s="393"/>
      <c r="F23" s="384" t="e">
        <f t="shared" si="0"/>
        <v>#REF!</v>
      </c>
      <c r="G23" s="390" t="s">
        <v>212</v>
      </c>
      <c r="H23" s="386">
        <v>53</v>
      </c>
      <c r="I23" s="388"/>
      <c r="J23" s="388">
        <f>'2-分类汇总'!C60</f>
        <v>0</v>
      </c>
      <c r="K23" s="388"/>
      <c r="L23" s="406">
        <f t="shared" si="1"/>
        <v>0</v>
      </c>
    </row>
    <row r="24" s="365" customFormat="1" ht="16.5" customHeight="1" spans="1:12">
      <c r="A24" s="387" t="s">
        <v>213</v>
      </c>
      <c r="B24" s="381">
        <v>21</v>
      </c>
      <c r="C24" s="391"/>
      <c r="D24" s="391">
        <f>'2-分类汇总'!C30</f>
        <v>0</v>
      </c>
      <c r="E24" s="393"/>
      <c r="F24" s="384">
        <f t="shared" si="0"/>
        <v>0</v>
      </c>
      <c r="G24" s="390" t="s">
        <v>214</v>
      </c>
      <c r="H24" s="386">
        <v>54</v>
      </c>
      <c r="I24" s="391"/>
      <c r="J24" s="388">
        <f>'2-分类汇总'!C62</f>
        <v>0</v>
      </c>
      <c r="K24" s="388"/>
      <c r="L24" s="406">
        <f t="shared" si="1"/>
        <v>0</v>
      </c>
    </row>
    <row r="25" s="365" customFormat="1" ht="16.5" customHeight="1" spans="1:12">
      <c r="A25" s="387" t="s">
        <v>215</v>
      </c>
      <c r="B25" s="381">
        <v>22</v>
      </c>
      <c r="C25" s="391"/>
      <c r="D25" s="391" t="e">
        <f>'2-分类汇总'!#REF!</f>
        <v>#REF!</v>
      </c>
      <c r="E25" s="393"/>
      <c r="F25" s="384" t="e">
        <f t="shared" si="0"/>
        <v>#REF!</v>
      </c>
      <c r="G25" s="390" t="s">
        <v>216</v>
      </c>
      <c r="H25" s="386">
        <v>55</v>
      </c>
      <c r="I25" s="391"/>
      <c r="J25" s="388">
        <f>'2-分类汇总'!C63</f>
        <v>0</v>
      </c>
      <c r="K25" s="388"/>
      <c r="L25" s="406">
        <f t="shared" si="1"/>
        <v>0</v>
      </c>
    </row>
    <row r="26" s="365" customFormat="1" ht="16.5" customHeight="1" spans="1:12">
      <c r="A26" s="387" t="s">
        <v>217</v>
      </c>
      <c r="B26" s="381">
        <v>23</v>
      </c>
      <c r="C26" s="391"/>
      <c r="D26" s="391" t="e">
        <f>'2-分类汇总'!#REF!</f>
        <v>#REF!</v>
      </c>
      <c r="E26" s="393"/>
      <c r="F26" s="384" t="e">
        <f t="shared" si="0"/>
        <v>#REF!</v>
      </c>
      <c r="G26" s="395" t="s">
        <v>218</v>
      </c>
      <c r="H26" s="386">
        <v>56</v>
      </c>
      <c r="I26" s="388">
        <f>SUM(I19:I25)</f>
        <v>0</v>
      </c>
      <c r="J26" s="388" t="e">
        <f>SUM(J19:J25)</f>
        <v>#REF!</v>
      </c>
      <c r="K26" s="388"/>
      <c r="L26" s="406" t="e">
        <f t="shared" si="1"/>
        <v>#REF!</v>
      </c>
    </row>
    <row r="27" s="365" customFormat="1" ht="16.5" customHeight="1" spans="1:12">
      <c r="A27" s="387" t="s">
        <v>219</v>
      </c>
      <c r="B27" s="381">
        <v>24</v>
      </c>
      <c r="C27" s="391"/>
      <c r="D27" s="391">
        <f>'2-分类汇总'!C31</f>
        <v>0</v>
      </c>
      <c r="E27" s="393"/>
      <c r="F27" s="384">
        <f t="shared" si="0"/>
        <v>0</v>
      </c>
      <c r="G27" s="395" t="s">
        <v>220</v>
      </c>
      <c r="H27" s="386">
        <v>57</v>
      </c>
      <c r="I27" s="407">
        <f>I17+I26</f>
        <v>0</v>
      </c>
      <c r="J27" s="407" t="e">
        <f>J17+J26</f>
        <v>#REF!</v>
      </c>
      <c r="K27" s="407"/>
      <c r="L27" s="406" t="e">
        <f t="shared" si="1"/>
        <v>#REF!</v>
      </c>
    </row>
    <row r="28" s="365" customFormat="1" ht="16.5" customHeight="1" spans="1:12">
      <c r="A28" s="387" t="s">
        <v>221</v>
      </c>
      <c r="B28" s="381">
        <v>25</v>
      </c>
      <c r="C28" s="391"/>
      <c r="D28" s="391">
        <f>'2-分类汇总'!C32</f>
        <v>0</v>
      </c>
      <c r="E28" s="393"/>
      <c r="F28" s="384">
        <f t="shared" si="0"/>
        <v>0</v>
      </c>
      <c r="G28" s="385" t="s">
        <v>65</v>
      </c>
      <c r="H28" s="386">
        <v>58</v>
      </c>
      <c r="I28" s="391"/>
      <c r="J28" s="391"/>
      <c r="K28" s="391"/>
      <c r="L28" s="406"/>
    </row>
    <row r="29" s="365" customFormat="1" ht="16.5" customHeight="1" spans="1:12">
      <c r="A29" s="387" t="s">
        <v>222</v>
      </c>
      <c r="B29" s="381">
        <v>26</v>
      </c>
      <c r="C29" s="391"/>
      <c r="D29" s="391">
        <f>'2-分类汇总'!C34</f>
        <v>0</v>
      </c>
      <c r="E29" s="393"/>
      <c r="F29" s="384">
        <f t="shared" si="0"/>
        <v>0</v>
      </c>
      <c r="G29" s="390" t="s">
        <v>223</v>
      </c>
      <c r="H29" s="386">
        <v>59</v>
      </c>
      <c r="I29" s="388"/>
      <c r="J29" s="388"/>
      <c r="K29" s="388"/>
      <c r="L29" s="406"/>
    </row>
    <row r="30" s="365" customFormat="1" ht="16.5" customHeight="1" spans="1:12">
      <c r="A30" s="387" t="s">
        <v>224</v>
      </c>
      <c r="B30" s="381">
        <v>27</v>
      </c>
      <c r="C30" s="391"/>
      <c r="D30" s="391">
        <f>'2-分类汇总'!C35</f>
        <v>0</v>
      </c>
      <c r="E30" s="393"/>
      <c r="F30" s="384">
        <f t="shared" si="0"/>
        <v>0</v>
      </c>
      <c r="G30" s="390" t="s">
        <v>225</v>
      </c>
      <c r="H30" s="386">
        <v>60</v>
      </c>
      <c r="I30" s="388"/>
      <c r="J30" s="388"/>
      <c r="K30" s="388"/>
      <c r="L30" s="406"/>
    </row>
    <row r="31" s="365" customFormat="1" ht="16.5" customHeight="1" spans="1:12">
      <c r="A31" s="387" t="s">
        <v>226</v>
      </c>
      <c r="B31" s="381">
        <v>28</v>
      </c>
      <c r="C31" s="391"/>
      <c r="D31" s="391">
        <f>'2-分类汇总'!C36</f>
        <v>0</v>
      </c>
      <c r="E31" s="393"/>
      <c r="F31" s="384">
        <f t="shared" si="0"/>
        <v>0</v>
      </c>
      <c r="G31" s="390" t="s">
        <v>227</v>
      </c>
      <c r="H31" s="386">
        <v>61</v>
      </c>
      <c r="I31" s="408"/>
      <c r="J31" s="408"/>
      <c r="K31" s="408"/>
      <c r="L31" s="406"/>
    </row>
    <row r="32" s="365" customFormat="1" ht="16.5" customHeight="1" spans="1:12">
      <c r="A32" s="387" t="s">
        <v>228</v>
      </c>
      <c r="B32" s="381">
        <v>29</v>
      </c>
      <c r="C32" s="391"/>
      <c r="D32" s="391">
        <f>'2-分类汇总'!C37</f>
        <v>0</v>
      </c>
      <c r="E32" s="393"/>
      <c r="F32" s="384">
        <f t="shared" si="0"/>
        <v>0</v>
      </c>
      <c r="G32" s="390" t="s">
        <v>229</v>
      </c>
      <c r="H32" s="386">
        <v>62</v>
      </c>
      <c r="I32" s="391"/>
      <c r="J32" s="391"/>
      <c r="K32" s="391"/>
      <c r="L32" s="406"/>
    </row>
    <row r="33" s="365" customFormat="1" ht="16.5" customHeight="1" spans="1:12">
      <c r="A33" s="387" t="s">
        <v>230</v>
      </c>
      <c r="B33" s="381">
        <v>30</v>
      </c>
      <c r="C33" s="391"/>
      <c r="D33" s="391">
        <f>'2-分类汇总'!C38</f>
        <v>0</v>
      </c>
      <c r="E33" s="393"/>
      <c r="F33" s="384">
        <f t="shared" si="0"/>
        <v>0</v>
      </c>
      <c r="G33" s="390" t="s">
        <v>231</v>
      </c>
      <c r="H33" s="386">
        <v>63</v>
      </c>
      <c r="I33" s="388"/>
      <c r="J33" s="388"/>
      <c r="K33" s="388"/>
      <c r="L33" s="406"/>
    </row>
    <row r="34" s="365" customFormat="1" ht="16.5" customHeight="1" spans="1:12">
      <c r="A34" s="387" t="s">
        <v>232</v>
      </c>
      <c r="B34" s="381">
        <v>31</v>
      </c>
      <c r="C34" s="391"/>
      <c r="D34" s="391">
        <f>'2-分类汇总'!C39</f>
        <v>0</v>
      </c>
      <c r="E34" s="393"/>
      <c r="F34" s="384">
        <f t="shared" si="0"/>
        <v>0</v>
      </c>
      <c r="G34" s="397" t="s">
        <v>79</v>
      </c>
      <c r="H34" s="386">
        <v>64</v>
      </c>
      <c r="I34" s="409">
        <f>SUM(I29:I33)</f>
        <v>0</v>
      </c>
      <c r="J34" s="409">
        <f>SUM(J29:J33)</f>
        <v>0</v>
      </c>
      <c r="K34" s="409"/>
      <c r="L34" s="406">
        <f>J34-K34</f>
        <v>0</v>
      </c>
    </row>
    <row r="35" s="365" customFormat="1" ht="16.5" customHeight="1" spans="1:12">
      <c r="A35" s="392" t="s">
        <v>233</v>
      </c>
      <c r="B35" s="381">
        <v>32</v>
      </c>
      <c r="C35" s="391">
        <f>SUM(C18:C34)</f>
        <v>0</v>
      </c>
      <c r="D35" s="391" t="e">
        <f>SUM(D18:D34)</f>
        <v>#REF!</v>
      </c>
      <c r="E35" s="393"/>
      <c r="F35" s="384" t="e">
        <f t="shared" si="0"/>
        <v>#REF!</v>
      </c>
      <c r="G35" s="398"/>
      <c r="H35" s="399"/>
      <c r="I35" s="410"/>
      <c r="J35" s="410"/>
      <c r="K35" s="410"/>
      <c r="L35" s="411"/>
    </row>
    <row r="36" s="365" customFormat="1" ht="16.5" customHeight="1" spans="1:12">
      <c r="A36" s="400" t="s">
        <v>234</v>
      </c>
      <c r="B36" s="401">
        <v>33</v>
      </c>
      <c r="C36" s="402">
        <f>SUM(C35,C16)</f>
        <v>0</v>
      </c>
      <c r="D36" s="402" t="e">
        <f>SUM(D35,D16)</f>
        <v>#REF!</v>
      </c>
      <c r="E36" s="403"/>
      <c r="F36" s="384" t="e">
        <f t="shared" si="0"/>
        <v>#REF!</v>
      </c>
      <c r="G36" s="397" t="s">
        <v>81</v>
      </c>
      <c r="H36" s="386">
        <v>65</v>
      </c>
      <c r="I36" s="409">
        <f>I27+I34</f>
        <v>0</v>
      </c>
      <c r="J36" s="409" t="e">
        <f>J27+J34</f>
        <v>#REF!</v>
      </c>
      <c r="K36" s="409"/>
      <c r="L36" s="406" t="e">
        <f>J36-K36</f>
        <v>#REF!</v>
      </c>
    </row>
    <row r="37" s="365" customFormat="1" ht="16.5" customHeight="1" spans="1:12">
      <c r="A37" s="394"/>
      <c r="B37" s="386"/>
      <c r="C37" s="391"/>
      <c r="D37" s="391"/>
      <c r="E37" s="393"/>
      <c r="F37" s="384"/>
      <c r="G37" s="385" t="s">
        <v>82</v>
      </c>
      <c r="H37" s="386">
        <v>66</v>
      </c>
      <c r="I37" s="391">
        <f>I36-C36</f>
        <v>0</v>
      </c>
      <c r="J37" s="391" t="e">
        <f>J36-D36</f>
        <v>#REF!</v>
      </c>
      <c r="K37" s="391"/>
      <c r="L37" s="406"/>
    </row>
    <row r="38" s="365" customFormat="1" ht="16.5" customHeight="1" spans="1:12">
      <c r="A38" s="398"/>
      <c r="B38" s="399"/>
      <c r="C38" s="404" t="s">
        <v>83</v>
      </c>
      <c r="D38" s="398"/>
      <c r="E38" s="398"/>
      <c r="F38" s="404" t="s">
        <v>84</v>
      </c>
      <c r="G38" s="398"/>
      <c r="H38" s="399"/>
      <c r="I38" s="412" t="s">
        <v>85</v>
      </c>
      <c r="J38" s="398"/>
      <c r="K38" s="398"/>
      <c r="L38" s="398"/>
    </row>
  </sheetData>
  <mergeCells count="1">
    <mergeCell ref="A1:L1"/>
  </mergeCells>
  <printOptions horizontalCentered="1" verticalCentered="1"/>
  <pageMargins left="0.708661417322835" right="0.708661417322835" top="0.748031496062992" bottom="0.748031496062992" header="0.31496062992126" footer="0.31496062992126"/>
  <pageSetup paperSize="9" scale="76" orientation="landscape" blackAndWhite="1" horizontalDpi="600" verticalDpi="600"/>
  <headerFooter/>
  <ignoredErrors>
    <ignoredError sqref="F5:F7" unlockedFormula="1"/>
  </ignoredErrors>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1"/>
  <sheetViews>
    <sheetView view="pageBreakPreview" zoomScale="85" zoomScaleNormal="100" workbookViewId="0">
      <pane xSplit="1" ySplit="6" topLeftCell="B12" activePane="bottomRight" state="frozen"/>
      <selection/>
      <selection pane="topRight"/>
      <selection pane="bottomLeft"/>
      <selection pane="bottomRight" activeCell="L8" sqref="L8:N26"/>
    </sheetView>
  </sheetViews>
  <sheetFormatPr defaultColWidth="8.66666666666667" defaultRowHeight="15.75" customHeight="1"/>
  <cols>
    <col min="1" max="1" width="4.75" style="11" customWidth="1"/>
    <col min="2" max="2" width="10.5833333333333" style="11" customWidth="1"/>
    <col min="3" max="3" width="7.25" style="11" customWidth="1"/>
    <col min="4" max="4" width="12.3333333333333" style="11" customWidth="1"/>
    <col min="5" max="5" width="9.83333333333333" style="239" customWidth="1"/>
    <col min="6" max="6" width="5.08333333333333" style="11" customWidth="1"/>
    <col min="7" max="7" width="9.83333333333333" style="240" customWidth="1"/>
    <col min="8" max="8" width="6.5" style="240" customWidth="1"/>
    <col min="9" max="10" width="9.83333333333333" style="240" customWidth="1"/>
    <col min="11" max="11" width="7.58333333333333" style="240" customWidth="1"/>
    <col min="12" max="13" width="9.83333333333333" style="240" customWidth="1"/>
    <col min="14" max="14" width="8" style="240" customWidth="1"/>
    <col min="15" max="15" width="7.33333333333333" style="11" customWidth="1"/>
    <col min="16" max="32" width="9" style="11"/>
    <col min="33" max="16384" width="8.66666666666667" style="11"/>
  </cols>
  <sheetData>
    <row r="1" s="7" customFormat="1" ht="30" customHeight="1" spans="1:15">
      <c r="A1" s="12" t="str">
        <f>"存货—发出商品评估"&amp;表头信息!E35</f>
        <v>存货—发出商品评估明细表</v>
      </c>
      <c r="B1" s="40"/>
      <c r="C1" s="40"/>
      <c r="D1" s="40"/>
      <c r="E1" s="40"/>
      <c r="F1" s="40"/>
      <c r="G1" s="40"/>
      <c r="H1" s="40"/>
      <c r="I1" s="40"/>
      <c r="J1" s="74"/>
      <c r="K1" s="74"/>
      <c r="L1" s="74"/>
      <c r="M1" s="74"/>
      <c r="N1" s="74"/>
      <c r="O1" s="74"/>
    </row>
    <row r="2" customHeight="1" spans="1:15">
      <c r="A2" s="13" t="str">
        <f>表头信息!D5&amp;表头信息!E5</f>
        <v>评估基准日：2022年10月31日</v>
      </c>
      <c r="B2" s="13"/>
      <c r="C2" s="13"/>
      <c r="D2" s="13"/>
      <c r="E2" s="13"/>
      <c r="F2" s="13"/>
      <c r="G2" s="13"/>
      <c r="H2" s="13"/>
      <c r="I2" s="14"/>
      <c r="J2" s="14"/>
      <c r="K2" s="14"/>
      <c r="L2" s="14"/>
      <c r="M2" s="14"/>
      <c r="N2" s="14"/>
      <c r="O2" s="14"/>
    </row>
    <row r="3" customHeight="1" spans="1:15">
      <c r="A3" s="13"/>
      <c r="B3" s="13"/>
      <c r="C3" s="13"/>
      <c r="D3" s="13"/>
      <c r="E3" s="241"/>
      <c r="F3" s="13"/>
      <c r="G3" s="13"/>
      <c r="H3" s="13"/>
      <c r="I3" s="14"/>
      <c r="J3" s="14"/>
      <c r="K3" s="14"/>
      <c r="L3" s="14"/>
      <c r="M3" s="14"/>
      <c r="N3" s="15" t="s">
        <v>513</v>
      </c>
      <c r="O3" s="86"/>
    </row>
    <row r="4" customHeight="1" spans="1:15">
      <c r="A4" s="83" t="str">
        <f>表头信息!D2&amp;表头信息!E2</f>
        <v>产权持有单位：西安曲江楼观旅游农业开发有限公司</v>
      </c>
      <c r="B4" s="18"/>
      <c r="C4" s="18"/>
      <c r="D4" s="18"/>
      <c r="E4" s="242"/>
      <c r="F4" s="18"/>
      <c r="G4" s="233"/>
      <c r="H4" s="233"/>
      <c r="I4" s="233"/>
      <c r="J4" s="233"/>
      <c r="K4" s="233"/>
      <c r="L4" s="233"/>
      <c r="M4" s="233"/>
      <c r="N4" s="233"/>
      <c r="O4" s="19" t="s">
        <v>3</v>
      </c>
    </row>
    <row r="5" s="8" customFormat="1" customHeight="1" spans="1:30">
      <c r="A5" s="47" t="s">
        <v>5</v>
      </c>
      <c r="B5" s="47" t="s">
        <v>514</v>
      </c>
      <c r="C5" s="47" t="s">
        <v>465</v>
      </c>
      <c r="D5" s="47" t="s">
        <v>515</v>
      </c>
      <c r="E5" s="243" t="s">
        <v>389</v>
      </c>
      <c r="F5" s="20" t="s">
        <v>466</v>
      </c>
      <c r="G5" s="47" t="s">
        <v>238</v>
      </c>
      <c r="H5" s="48"/>
      <c r="I5" s="48"/>
      <c r="J5" s="252" t="s">
        <v>239</v>
      </c>
      <c r="K5" s="253"/>
      <c r="L5" s="253"/>
      <c r="M5" s="254" t="s">
        <v>240</v>
      </c>
      <c r="N5" s="252" t="s">
        <v>241</v>
      </c>
      <c r="O5" s="47" t="s">
        <v>8</v>
      </c>
      <c r="P5" s="255" t="s">
        <v>297</v>
      </c>
      <c r="Q5" s="255" t="s">
        <v>311</v>
      </c>
      <c r="R5" s="255" t="s">
        <v>311</v>
      </c>
      <c r="S5" s="255" t="s">
        <v>312</v>
      </c>
      <c r="T5" s="255" t="s">
        <v>400</v>
      </c>
      <c r="U5" s="255" t="s">
        <v>345</v>
      </c>
      <c r="V5" s="255" t="s">
        <v>401</v>
      </c>
      <c r="W5" s="255" t="s">
        <v>516</v>
      </c>
      <c r="X5" s="89" t="s">
        <v>493</v>
      </c>
      <c r="Y5" s="89" t="s">
        <v>494</v>
      </c>
      <c r="Z5" s="89" t="s">
        <v>495</v>
      </c>
      <c r="AA5" s="89" t="s">
        <v>495</v>
      </c>
      <c r="AB5" s="89" t="s">
        <v>495</v>
      </c>
      <c r="AC5" s="89" t="s">
        <v>496</v>
      </c>
      <c r="AD5" s="89" t="s">
        <v>497</v>
      </c>
    </row>
    <row r="6" s="8" customFormat="1" customHeight="1" spans="1:30">
      <c r="A6" s="48"/>
      <c r="B6" s="48"/>
      <c r="C6" s="48"/>
      <c r="D6" s="48"/>
      <c r="E6" s="244"/>
      <c r="F6" s="21"/>
      <c r="G6" s="47" t="s">
        <v>468</v>
      </c>
      <c r="H6" s="47" t="s">
        <v>469</v>
      </c>
      <c r="I6" s="47" t="s">
        <v>427</v>
      </c>
      <c r="J6" s="252" t="s">
        <v>470</v>
      </c>
      <c r="K6" s="252" t="s">
        <v>471</v>
      </c>
      <c r="L6" s="252" t="s">
        <v>427</v>
      </c>
      <c r="M6" s="256"/>
      <c r="N6" s="253"/>
      <c r="O6" s="48"/>
      <c r="P6" s="255" t="s">
        <v>517</v>
      </c>
      <c r="Q6" s="255" t="s">
        <v>318</v>
      </c>
      <c r="R6" s="255" t="s">
        <v>319</v>
      </c>
      <c r="S6" s="255" t="s">
        <v>320</v>
      </c>
      <c r="T6" s="255" t="s">
        <v>403</v>
      </c>
      <c r="U6" s="255" t="s">
        <v>348</v>
      </c>
      <c r="V6" s="255" t="s">
        <v>348</v>
      </c>
      <c r="W6" s="255" t="s">
        <v>518</v>
      </c>
      <c r="X6" s="89" t="s">
        <v>499</v>
      </c>
      <c r="Y6" s="89" t="s">
        <v>499</v>
      </c>
      <c r="Z6" s="89" t="s">
        <v>500</v>
      </c>
      <c r="AA6" s="89" t="s">
        <v>501</v>
      </c>
      <c r="AB6" s="89" t="s">
        <v>502</v>
      </c>
      <c r="AC6" s="89" t="s">
        <v>503</v>
      </c>
      <c r="AD6" s="89" t="s">
        <v>469</v>
      </c>
    </row>
    <row r="7" s="9" customFormat="1" customHeight="1" spans="1:15">
      <c r="A7" s="22">
        <v>1</v>
      </c>
      <c r="B7" s="245"/>
      <c r="C7" s="245"/>
      <c r="D7" s="22"/>
      <c r="E7" s="246"/>
      <c r="F7" s="247"/>
      <c r="G7" s="186"/>
      <c r="H7" s="25"/>
      <c r="I7" s="51">
        <f t="shared" ref="I7:I26" si="0">ROUND(G7*H7,2)</f>
        <v>0</v>
      </c>
      <c r="J7" s="25"/>
      <c r="K7" s="25"/>
      <c r="L7" s="51"/>
      <c r="M7" s="51">
        <f>L7-I7</f>
        <v>0</v>
      </c>
      <c r="N7" s="51">
        <f>IF(I7=0,0,M7/ABS(I7))*100</f>
        <v>0</v>
      </c>
      <c r="O7" s="26"/>
    </row>
    <row r="8" s="9" customFormat="1" customHeight="1" spans="1:15">
      <c r="A8" s="22">
        <v>2</v>
      </c>
      <c r="B8" s="23"/>
      <c r="C8" s="23"/>
      <c r="D8" s="22"/>
      <c r="E8" s="248"/>
      <c r="F8" s="26"/>
      <c r="G8" s="186"/>
      <c r="H8" s="25"/>
      <c r="I8" s="51">
        <f t="shared" si="0"/>
        <v>0</v>
      </c>
      <c r="J8" s="25"/>
      <c r="K8" s="25"/>
      <c r="L8" s="51"/>
      <c r="M8" s="51"/>
      <c r="N8" s="51"/>
      <c r="O8" s="26"/>
    </row>
    <row r="9" s="9" customFormat="1" customHeight="1" spans="1:15">
      <c r="A9" s="22">
        <v>3</v>
      </c>
      <c r="B9" s="23"/>
      <c r="C9" s="23"/>
      <c r="D9" s="22"/>
      <c r="E9" s="248"/>
      <c r="F9" s="26"/>
      <c r="G9" s="186"/>
      <c r="H9" s="25"/>
      <c r="I9" s="51">
        <f t="shared" si="0"/>
        <v>0</v>
      </c>
      <c r="J9" s="25"/>
      <c r="K9" s="25"/>
      <c r="L9" s="51"/>
      <c r="M9" s="51"/>
      <c r="N9" s="51"/>
      <c r="O9" s="26"/>
    </row>
    <row r="10" s="9" customFormat="1" customHeight="1" spans="1:15">
      <c r="A10" s="22">
        <v>4</v>
      </c>
      <c r="B10" s="23"/>
      <c r="C10" s="23"/>
      <c r="D10" s="22"/>
      <c r="E10" s="248"/>
      <c r="F10" s="26"/>
      <c r="G10" s="186"/>
      <c r="H10" s="25"/>
      <c r="I10" s="51">
        <f t="shared" si="0"/>
        <v>0</v>
      </c>
      <c r="J10" s="25"/>
      <c r="K10" s="25"/>
      <c r="L10" s="51"/>
      <c r="M10" s="51"/>
      <c r="N10" s="51"/>
      <c r="O10" s="26"/>
    </row>
    <row r="11" s="9" customFormat="1" customHeight="1" spans="1:15">
      <c r="A11" s="22">
        <v>5</v>
      </c>
      <c r="B11" s="23"/>
      <c r="C11" s="23"/>
      <c r="D11" s="22"/>
      <c r="E11" s="248"/>
      <c r="F11" s="26"/>
      <c r="G11" s="186"/>
      <c r="H11" s="25"/>
      <c r="I11" s="51">
        <f t="shared" si="0"/>
        <v>0</v>
      </c>
      <c r="J11" s="25"/>
      <c r="K11" s="25"/>
      <c r="L11" s="51"/>
      <c r="M11" s="51"/>
      <c r="N11" s="51"/>
      <c r="O11" s="26"/>
    </row>
    <row r="12" s="9" customFormat="1" customHeight="1" spans="1:15">
      <c r="A12" s="22">
        <v>6</v>
      </c>
      <c r="B12" s="23"/>
      <c r="C12" s="23"/>
      <c r="D12" s="22"/>
      <c r="E12" s="248"/>
      <c r="F12" s="26"/>
      <c r="G12" s="186"/>
      <c r="H12" s="25"/>
      <c r="I12" s="51">
        <f t="shared" si="0"/>
        <v>0</v>
      </c>
      <c r="J12" s="25"/>
      <c r="K12" s="25"/>
      <c r="L12" s="51"/>
      <c r="M12" s="51"/>
      <c r="N12" s="51"/>
      <c r="O12" s="26"/>
    </row>
    <row r="13" s="9" customFormat="1" customHeight="1" spans="1:15">
      <c r="A13" s="22">
        <v>7</v>
      </c>
      <c r="B13" s="23"/>
      <c r="C13" s="23"/>
      <c r="D13" s="22"/>
      <c r="E13" s="248"/>
      <c r="F13" s="26"/>
      <c r="G13" s="186"/>
      <c r="H13" s="25"/>
      <c r="I13" s="51">
        <f t="shared" si="0"/>
        <v>0</v>
      </c>
      <c r="J13" s="25"/>
      <c r="K13" s="25"/>
      <c r="L13" s="51"/>
      <c r="M13" s="51"/>
      <c r="N13" s="51"/>
      <c r="O13" s="26"/>
    </row>
    <row r="14" s="9" customFormat="1" customHeight="1" spans="1:15">
      <c r="A14" s="22">
        <v>8</v>
      </c>
      <c r="B14" s="23"/>
      <c r="C14" s="23"/>
      <c r="D14" s="22"/>
      <c r="E14" s="248"/>
      <c r="F14" s="26"/>
      <c r="G14" s="186"/>
      <c r="H14" s="25"/>
      <c r="I14" s="51">
        <f t="shared" si="0"/>
        <v>0</v>
      </c>
      <c r="J14" s="25"/>
      <c r="K14" s="25"/>
      <c r="L14" s="51"/>
      <c r="M14" s="51"/>
      <c r="N14" s="51"/>
      <c r="O14" s="26"/>
    </row>
    <row r="15" s="9" customFormat="1" customHeight="1" spans="1:15">
      <c r="A15" s="22">
        <v>9</v>
      </c>
      <c r="B15" s="23"/>
      <c r="C15" s="23"/>
      <c r="D15" s="22"/>
      <c r="E15" s="248"/>
      <c r="F15" s="26"/>
      <c r="G15" s="186"/>
      <c r="H15" s="25"/>
      <c r="I15" s="51">
        <f t="shared" si="0"/>
        <v>0</v>
      </c>
      <c r="J15" s="25"/>
      <c r="K15" s="25"/>
      <c r="L15" s="51"/>
      <c r="M15" s="51"/>
      <c r="N15" s="51"/>
      <c r="O15" s="26"/>
    </row>
    <row r="16" s="9" customFormat="1" customHeight="1" spans="1:15">
      <c r="A16" s="22">
        <v>10</v>
      </c>
      <c r="B16" s="23"/>
      <c r="C16" s="23"/>
      <c r="D16" s="22"/>
      <c r="E16" s="248"/>
      <c r="F16" s="26"/>
      <c r="G16" s="186"/>
      <c r="H16" s="25"/>
      <c r="I16" s="51">
        <f t="shared" si="0"/>
        <v>0</v>
      </c>
      <c r="J16" s="25"/>
      <c r="K16" s="25"/>
      <c r="L16" s="51"/>
      <c r="M16" s="51"/>
      <c r="N16" s="51"/>
      <c r="O16" s="26"/>
    </row>
    <row r="17" s="9" customFormat="1" customHeight="1" spans="1:15">
      <c r="A17" s="22">
        <v>11</v>
      </c>
      <c r="B17" s="23"/>
      <c r="C17" s="23"/>
      <c r="D17" s="22"/>
      <c r="E17" s="248"/>
      <c r="F17" s="26"/>
      <c r="G17" s="186"/>
      <c r="H17" s="25"/>
      <c r="I17" s="51">
        <f t="shared" si="0"/>
        <v>0</v>
      </c>
      <c r="J17" s="25"/>
      <c r="K17" s="25"/>
      <c r="L17" s="51"/>
      <c r="M17" s="51"/>
      <c r="N17" s="51"/>
      <c r="O17" s="26"/>
    </row>
    <row r="18" s="9" customFormat="1" customHeight="1" spans="1:15">
      <c r="A18" s="22">
        <v>12</v>
      </c>
      <c r="B18" s="23"/>
      <c r="C18" s="23"/>
      <c r="D18" s="22"/>
      <c r="E18" s="248"/>
      <c r="F18" s="26"/>
      <c r="G18" s="186"/>
      <c r="H18" s="25"/>
      <c r="I18" s="51">
        <f t="shared" si="0"/>
        <v>0</v>
      </c>
      <c r="J18" s="25"/>
      <c r="K18" s="25"/>
      <c r="L18" s="51"/>
      <c r="M18" s="51"/>
      <c r="N18" s="51"/>
      <c r="O18" s="26"/>
    </row>
    <row r="19" s="9" customFormat="1" customHeight="1" spans="1:15">
      <c r="A19" s="22">
        <v>13</v>
      </c>
      <c r="B19" s="23"/>
      <c r="C19" s="23"/>
      <c r="D19" s="22"/>
      <c r="E19" s="248"/>
      <c r="F19" s="26"/>
      <c r="G19" s="186"/>
      <c r="H19" s="25"/>
      <c r="I19" s="51">
        <f t="shared" si="0"/>
        <v>0</v>
      </c>
      <c r="J19" s="25"/>
      <c r="K19" s="25"/>
      <c r="L19" s="51"/>
      <c r="M19" s="51"/>
      <c r="N19" s="51"/>
      <c r="O19" s="26"/>
    </row>
    <row r="20" s="9" customFormat="1" customHeight="1" spans="1:15">
      <c r="A20" s="22">
        <v>14</v>
      </c>
      <c r="B20" s="23"/>
      <c r="C20" s="23"/>
      <c r="D20" s="22"/>
      <c r="E20" s="248"/>
      <c r="F20" s="26"/>
      <c r="G20" s="186"/>
      <c r="H20" s="25"/>
      <c r="I20" s="51">
        <f t="shared" si="0"/>
        <v>0</v>
      </c>
      <c r="J20" s="25"/>
      <c r="K20" s="25"/>
      <c r="L20" s="51"/>
      <c r="M20" s="51"/>
      <c r="N20" s="51"/>
      <c r="O20" s="26"/>
    </row>
    <row r="21" s="9" customFormat="1" customHeight="1" spans="1:15">
      <c r="A21" s="22">
        <v>15</v>
      </c>
      <c r="B21" s="23"/>
      <c r="C21" s="23"/>
      <c r="D21" s="22"/>
      <c r="E21" s="248"/>
      <c r="F21" s="26"/>
      <c r="G21" s="186"/>
      <c r="H21" s="25"/>
      <c r="I21" s="51">
        <f t="shared" si="0"/>
        <v>0</v>
      </c>
      <c r="J21" s="25"/>
      <c r="K21" s="25"/>
      <c r="L21" s="51"/>
      <c r="M21" s="51"/>
      <c r="N21" s="51"/>
      <c r="O21" s="26"/>
    </row>
    <row r="22" s="9" customFormat="1" customHeight="1" spans="1:15">
      <c r="A22" s="22">
        <v>16</v>
      </c>
      <c r="B22" s="23"/>
      <c r="C22" s="23"/>
      <c r="D22" s="22"/>
      <c r="E22" s="248"/>
      <c r="F22" s="26"/>
      <c r="G22" s="186"/>
      <c r="H22" s="25"/>
      <c r="I22" s="51">
        <f t="shared" si="0"/>
        <v>0</v>
      </c>
      <c r="J22" s="25"/>
      <c r="K22" s="25"/>
      <c r="L22" s="51"/>
      <c r="M22" s="51"/>
      <c r="N22" s="51"/>
      <c r="O22" s="26"/>
    </row>
    <row r="23" s="9" customFormat="1" customHeight="1" spans="1:15">
      <c r="A23" s="22">
        <v>17</v>
      </c>
      <c r="B23" s="23"/>
      <c r="C23" s="23"/>
      <c r="D23" s="22"/>
      <c r="E23" s="248"/>
      <c r="F23" s="26"/>
      <c r="G23" s="186"/>
      <c r="H23" s="25"/>
      <c r="I23" s="51">
        <f t="shared" si="0"/>
        <v>0</v>
      </c>
      <c r="J23" s="25"/>
      <c r="K23" s="25"/>
      <c r="L23" s="51"/>
      <c r="M23" s="51"/>
      <c r="N23" s="51"/>
      <c r="O23" s="26"/>
    </row>
    <row r="24" s="9" customFormat="1" customHeight="1" spans="1:15">
      <c r="A24" s="22">
        <v>18</v>
      </c>
      <c r="B24" s="23"/>
      <c r="C24" s="23"/>
      <c r="D24" s="22"/>
      <c r="E24" s="248"/>
      <c r="F24" s="26"/>
      <c r="G24" s="186"/>
      <c r="H24" s="25"/>
      <c r="I24" s="51">
        <f t="shared" si="0"/>
        <v>0</v>
      </c>
      <c r="J24" s="25"/>
      <c r="K24" s="25"/>
      <c r="L24" s="51"/>
      <c r="M24" s="51"/>
      <c r="N24" s="51"/>
      <c r="O24" s="26"/>
    </row>
    <row r="25" s="9" customFormat="1" customHeight="1" spans="1:15">
      <c r="A25" s="22">
        <v>19</v>
      </c>
      <c r="B25" s="23"/>
      <c r="C25" s="23"/>
      <c r="D25" s="22"/>
      <c r="E25" s="248"/>
      <c r="F25" s="26"/>
      <c r="G25" s="186"/>
      <c r="H25" s="25"/>
      <c r="I25" s="51">
        <f t="shared" si="0"/>
        <v>0</v>
      </c>
      <c r="J25" s="25"/>
      <c r="K25" s="25"/>
      <c r="L25" s="51"/>
      <c r="M25" s="51"/>
      <c r="N25" s="51"/>
      <c r="O25" s="26"/>
    </row>
    <row r="26" s="9" customFormat="1" customHeight="1" spans="1:15">
      <c r="A26" s="22">
        <v>20</v>
      </c>
      <c r="B26" s="23"/>
      <c r="C26" s="23"/>
      <c r="D26" s="22"/>
      <c r="E26" s="248"/>
      <c r="F26" s="26"/>
      <c r="G26" s="186"/>
      <c r="H26" s="25"/>
      <c r="I26" s="51">
        <f t="shared" si="0"/>
        <v>0</v>
      </c>
      <c r="J26" s="25"/>
      <c r="K26" s="25"/>
      <c r="L26" s="51"/>
      <c r="M26" s="51"/>
      <c r="N26" s="51"/>
      <c r="O26" s="26"/>
    </row>
    <row r="27" s="9" customFormat="1" customHeight="1" spans="1:15">
      <c r="A27" s="27" t="s">
        <v>384</v>
      </c>
      <c r="B27" s="28"/>
      <c r="C27" s="28"/>
      <c r="D27" s="28"/>
      <c r="E27" s="28"/>
      <c r="F27" s="29"/>
      <c r="G27" s="51">
        <f>SUM(G7:G26)</f>
        <v>0</v>
      </c>
      <c r="H27" s="51"/>
      <c r="I27" s="84">
        <f>SUM(I7:I26)</f>
        <v>0</v>
      </c>
      <c r="J27" s="51">
        <f>SUM(J7:J26)</f>
        <v>0</v>
      </c>
      <c r="K27" s="51"/>
      <c r="L27" s="84">
        <f>SUM(L7:L26)</f>
        <v>0</v>
      </c>
      <c r="M27" s="84">
        <f>IF(SUM(M7:M26)-(L27-I27)&lt;0.001,SUM(M7:M26),"false")</f>
        <v>0</v>
      </c>
      <c r="N27" s="51">
        <f>IF(I27=0,0,M27/ABS(I27))*100</f>
        <v>0</v>
      </c>
      <c r="O27" s="31"/>
    </row>
    <row r="28" s="10" customFormat="1" customHeight="1" spans="1:13">
      <c r="A28" s="32"/>
      <c r="E28" s="249"/>
      <c r="F28" s="33"/>
      <c r="G28" s="33"/>
      <c r="H28" s="33"/>
      <c r="I28" s="34"/>
      <c r="J28" s="34"/>
      <c r="K28" s="34"/>
      <c r="L28" s="34"/>
      <c r="M28" s="34"/>
    </row>
    <row r="29" s="10" customFormat="1" customHeight="1" spans="1:15">
      <c r="A29" s="35" t="str">
        <f>表头信息!D8&amp;表头信息!E8</f>
        <v>产权持有单位填表人：谭勃</v>
      </c>
      <c r="B29" s="35"/>
      <c r="C29" s="35"/>
      <c r="D29" s="35"/>
      <c r="E29" s="35"/>
      <c r="F29" s="35"/>
      <c r="G29" s="35"/>
      <c r="H29" s="39"/>
      <c r="K29" s="39"/>
      <c r="L29" s="70" t="str">
        <f>表头信息!D20&amp;表头信息!E23</f>
        <v>评估人员：柳青、殷涛</v>
      </c>
      <c r="M29" s="98"/>
      <c r="N29" s="98"/>
      <c r="O29" s="98"/>
    </row>
    <row r="30" s="10" customFormat="1" customHeight="1" spans="1:12">
      <c r="A30" s="38" t="str">
        <f>表头信息!D11&amp;表头信息!E11</f>
        <v>填表日期：2022年11月2日</v>
      </c>
      <c r="B30" s="36"/>
      <c r="C30" s="36"/>
      <c r="D30" s="36"/>
      <c r="E30" s="250"/>
      <c r="F30" s="36"/>
      <c r="G30" s="39"/>
      <c r="H30" s="39"/>
      <c r="J30" s="39"/>
      <c r="K30" s="39"/>
      <c r="L30" s="39"/>
    </row>
    <row r="31" customHeight="1" spans="6:8">
      <c r="F31" s="71"/>
      <c r="G31" s="251"/>
      <c r="H31" s="251"/>
    </row>
  </sheetData>
  <protectedRanges>
    <protectedRange sqref="A7:H26 J7:K26 O7:O26" name="区域1"/>
  </protectedRanges>
  <mergeCells count="18">
    <mergeCell ref="A1:O1"/>
    <mergeCell ref="A2:O2"/>
    <mergeCell ref="N3:O3"/>
    <mergeCell ref="G5:I5"/>
    <mergeCell ref="J5:L5"/>
    <mergeCell ref="A27:F27"/>
    <mergeCell ref="F28:H28"/>
    <mergeCell ref="A29:G29"/>
    <mergeCell ref="L29:O29"/>
    <mergeCell ref="A5:A6"/>
    <mergeCell ref="B5:B6"/>
    <mergeCell ref="C5:C6"/>
    <mergeCell ref="D5:D6"/>
    <mergeCell ref="E5:E6"/>
    <mergeCell ref="F5:F6"/>
    <mergeCell ref="M5:M6"/>
    <mergeCell ref="N5:N6"/>
    <mergeCell ref="O5:O6"/>
  </mergeCells>
  <conditionalFormatting sqref="P5:W6">
    <cfRule type="expression" dxfId="2" priority="2" stopIfTrue="1">
      <formula>$Q$8=""</formula>
    </cfRule>
  </conditionalFormatting>
  <conditionalFormatting sqref="X5:AD6">
    <cfRule type="expression" dxfId="2" priority="1" stopIfTrue="1">
      <formula>$Q$8=""</formula>
    </cfRule>
  </conditionalFormatting>
  <dataValidations count="1">
    <dataValidation type="list" allowBlank="1" showInputMessage="1" showErrorMessage="1" sqref="Q5:S6 U5:V6">
      <formula1>$R$8</formula1>
    </dataValidation>
  </dataValidations>
  <hyperlinks>
    <hyperlink ref="A1:O1" location="'3-9存货汇总'!B13" display="=&quot;存货—发出商品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316487" name="Check Box 71" r:id="rId3">
              <controlPr defaultSize="0">
                <anchor moveWithCells="1">
                  <from>
                    <xdr:col>15</xdr:col>
                    <xdr:colOff>69850</xdr:colOff>
                    <xdr:row>0</xdr:row>
                    <xdr:rowOff>100965</xdr:rowOff>
                  </from>
                  <to>
                    <xdr:col>17</xdr:col>
                    <xdr:colOff>311150</xdr:colOff>
                    <xdr:row>1</xdr:row>
                    <xdr:rowOff>114300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1"/>
  <sheetViews>
    <sheetView view="pageBreakPreview" zoomScaleNormal="100" workbookViewId="0">
      <pane xSplit="1" ySplit="6" topLeftCell="B16" activePane="bottomRight" state="frozen"/>
      <selection/>
      <selection pane="topRight"/>
      <selection pane="bottomLeft"/>
      <selection pane="bottomRight" activeCell="L8" sqref="L8:N26"/>
    </sheetView>
  </sheetViews>
  <sheetFormatPr defaultColWidth="8.66666666666667" defaultRowHeight="15.75" customHeight="1"/>
  <cols>
    <col min="1" max="1" width="4.58333333333333" style="11" customWidth="1"/>
    <col min="2" max="2" width="11.8333333333333" style="11" customWidth="1"/>
    <col min="3" max="3" width="8.75" style="11" customWidth="1"/>
    <col min="4" max="4" width="7.83333333333333" style="207" customWidth="1"/>
    <col min="5" max="5" width="5.25" style="207" customWidth="1"/>
    <col min="6" max="6" width="5" style="207" customWidth="1"/>
    <col min="7" max="7" width="6.5" style="207" customWidth="1"/>
    <col min="8" max="14" width="9.83333333333333" style="11" customWidth="1"/>
    <col min="15" max="15" width="7.5" style="11" customWidth="1"/>
    <col min="16" max="16" width="8.25" style="11" customWidth="1"/>
    <col min="17" max="32" width="9" style="11"/>
    <col min="33" max="16384" width="8.66666666666667" style="11"/>
  </cols>
  <sheetData>
    <row r="1" s="7" customFormat="1" ht="30" customHeight="1" spans="1:16">
      <c r="A1" s="12" t="str">
        <f>"存货—在用周转材料评估"&amp;表头信息!E35</f>
        <v>存货—在用周转材料评估明细表</v>
      </c>
      <c r="B1" s="40"/>
      <c r="C1" s="40"/>
      <c r="D1" s="40"/>
      <c r="E1" s="40"/>
      <c r="F1" s="40"/>
      <c r="G1" s="40"/>
      <c r="H1" s="40"/>
      <c r="I1" s="40"/>
      <c r="J1" s="40"/>
      <c r="K1" s="74"/>
      <c r="L1" s="74"/>
      <c r="M1" s="74"/>
      <c r="N1" s="74"/>
      <c r="O1" s="74"/>
      <c r="P1" s="74"/>
    </row>
    <row r="2" customHeight="1" spans="1:16">
      <c r="A2" s="13" t="str">
        <f>表头信息!D5&amp;表头信息!E5</f>
        <v>评估基准日：2022年10月31日</v>
      </c>
      <c r="B2" s="13"/>
      <c r="C2" s="13"/>
      <c r="D2" s="13"/>
      <c r="E2" s="13"/>
      <c r="F2" s="13"/>
      <c r="G2" s="13"/>
      <c r="H2" s="13"/>
      <c r="I2" s="13"/>
      <c r="J2" s="14"/>
      <c r="K2" s="14"/>
      <c r="L2" s="14"/>
      <c r="M2" s="14"/>
      <c r="N2" s="14"/>
      <c r="O2" s="14"/>
      <c r="P2" s="14"/>
    </row>
    <row r="3" customHeight="1" spans="1:16">
      <c r="A3" s="13"/>
      <c r="B3" s="13"/>
      <c r="C3" s="13"/>
      <c r="D3" s="13"/>
      <c r="E3" s="13"/>
      <c r="F3" s="13"/>
      <c r="G3" s="13"/>
      <c r="H3" s="13"/>
      <c r="I3" s="13"/>
      <c r="J3" s="14"/>
      <c r="K3" s="14"/>
      <c r="L3" s="14"/>
      <c r="M3" s="14"/>
      <c r="N3" s="14"/>
      <c r="O3" s="14"/>
      <c r="P3" s="15" t="s">
        <v>519</v>
      </c>
    </row>
    <row r="4" customHeight="1" spans="1:16">
      <c r="A4" s="83" t="str">
        <f>表头信息!D2&amp;表头信息!E2</f>
        <v>产权持有单位：西安曲江楼观旅游农业开发有限公司</v>
      </c>
      <c r="B4" s="18"/>
      <c r="C4" s="18"/>
      <c r="D4" s="18"/>
      <c r="E4" s="18"/>
      <c r="F4" s="18"/>
      <c r="G4" s="18"/>
      <c r="H4" s="18"/>
      <c r="I4" s="18"/>
      <c r="J4" s="18"/>
      <c r="K4" s="18"/>
      <c r="L4" s="18"/>
      <c r="M4" s="18"/>
      <c r="N4" s="18"/>
      <c r="O4" s="18"/>
      <c r="P4" s="19" t="s">
        <v>3</v>
      </c>
    </row>
    <row r="5" s="8" customFormat="1" customHeight="1" spans="1:21">
      <c r="A5" s="47" t="s">
        <v>5</v>
      </c>
      <c r="B5" s="47" t="s">
        <v>464</v>
      </c>
      <c r="C5" s="47" t="s">
        <v>465</v>
      </c>
      <c r="D5" s="20" t="s">
        <v>520</v>
      </c>
      <c r="E5" s="20" t="s">
        <v>466</v>
      </c>
      <c r="F5" s="20" t="s">
        <v>521</v>
      </c>
      <c r="G5" s="20" t="s">
        <v>522</v>
      </c>
      <c r="H5" s="47" t="s">
        <v>523</v>
      </c>
      <c r="I5" s="48"/>
      <c r="J5" s="47" t="s">
        <v>470</v>
      </c>
      <c r="K5" s="47" t="s">
        <v>239</v>
      </c>
      <c r="L5" s="48"/>
      <c r="M5" s="48"/>
      <c r="N5" s="20" t="s">
        <v>240</v>
      </c>
      <c r="O5" s="47" t="s">
        <v>241</v>
      </c>
      <c r="P5" s="47" t="s">
        <v>8</v>
      </c>
      <c r="Q5" s="89" t="s">
        <v>297</v>
      </c>
      <c r="R5" s="89" t="s">
        <v>311</v>
      </c>
      <c r="S5" s="89" t="s">
        <v>524</v>
      </c>
      <c r="T5" s="89" t="s">
        <v>476</v>
      </c>
      <c r="U5" s="89" t="s">
        <v>345</v>
      </c>
    </row>
    <row r="6" s="8" customFormat="1" customHeight="1" spans="1:21">
      <c r="A6" s="48"/>
      <c r="B6" s="48"/>
      <c r="C6" s="48"/>
      <c r="D6" s="21"/>
      <c r="E6" s="41"/>
      <c r="F6" s="41"/>
      <c r="G6" s="21"/>
      <c r="H6" s="47" t="s">
        <v>468</v>
      </c>
      <c r="I6" s="47" t="s">
        <v>427</v>
      </c>
      <c r="J6" s="48"/>
      <c r="K6" s="47" t="s">
        <v>525</v>
      </c>
      <c r="L6" s="47" t="s">
        <v>526</v>
      </c>
      <c r="M6" s="47" t="s">
        <v>427</v>
      </c>
      <c r="N6" s="21"/>
      <c r="O6" s="48"/>
      <c r="P6" s="48"/>
      <c r="Q6" s="89" t="s">
        <v>527</v>
      </c>
      <c r="R6" s="89" t="s">
        <v>478</v>
      </c>
      <c r="S6" s="89" t="s">
        <v>528</v>
      </c>
      <c r="T6" s="89" t="s">
        <v>468</v>
      </c>
      <c r="U6" s="89" t="s">
        <v>348</v>
      </c>
    </row>
    <row r="7" s="9" customFormat="1" customHeight="1" spans="1:16">
      <c r="A7" s="22">
        <v>1</v>
      </c>
      <c r="B7" s="23"/>
      <c r="C7" s="23"/>
      <c r="D7" s="24"/>
      <c r="E7" s="24"/>
      <c r="F7" s="24"/>
      <c r="G7" s="237"/>
      <c r="H7" s="25"/>
      <c r="I7" s="25"/>
      <c r="J7" s="25"/>
      <c r="K7" s="25"/>
      <c r="L7" s="73"/>
      <c r="M7" s="51"/>
      <c r="N7" s="51">
        <f>M7-I7</f>
        <v>0</v>
      </c>
      <c r="O7" s="51">
        <f>IF(I7=0,0,N7/ABS(I7))*100</f>
        <v>0</v>
      </c>
      <c r="P7" s="26"/>
    </row>
    <row r="8" s="9" customFormat="1" customHeight="1" spans="1:16">
      <c r="A8" s="22">
        <v>2</v>
      </c>
      <c r="B8" s="23"/>
      <c r="C8" s="23"/>
      <c r="D8" s="24"/>
      <c r="E8" s="24"/>
      <c r="F8" s="24"/>
      <c r="G8" s="237"/>
      <c r="H8" s="25"/>
      <c r="I8" s="25"/>
      <c r="J8" s="25"/>
      <c r="K8" s="25"/>
      <c r="L8" s="73"/>
      <c r="M8" s="51"/>
      <c r="N8" s="51"/>
      <c r="O8" s="51"/>
      <c r="P8" s="26"/>
    </row>
    <row r="9" s="9" customFormat="1" customHeight="1" spans="1:16">
      <c r="A9" s="22">
        <v>3</v>
      </c>
      <c r="B9" s="23"/>
      <c r="C9" s="23"/>
      <c r="D9" s="24"/>
      <c r="E9" s="24"/>
      <c r="F9" s="24"/>
      <c r="G9" s="237"/>
      <c r="H9" s="25"/>
      <c r="I9" s="25"/>
      <c r="J9" s="25"/>
      <c r="K9" s="25"/>
      <c r="L9" s="73"/>
      <c r="M9" s="51"/>
      <c r="N9" s="51"/>
      <c r="O9" s="51"/>
      <c r="P9" s="26"/>
    </row>
    <row r="10" s="9" customFormat="1" customHeight="1" spans="1:16">
      <c r="A10" s="22">
        <v>4</v>
      </c>
      <c r="B10" s="23"/>
      <c r="C10" s="23"/>
      <c r="D10" s="24"/>
      <c r="E10" s="24"/>
      <c r="F10" s="24"/>
      <c r="G10" s="237"/>
      <c r="H10" s="25"/>
      <c r="I10" s="25"/>
      <c r="J10" s="25"/>
      <c r="K10" s="25"/>
      <c r="L10" s="73"/>
      <c r="M10" s="51"/>
      <c r="N10" s="51"/>
      <c r="O10" s="51"/>
      <c r="P10" s="26"/>
    </row>
    <row r="11" s="9" customFormat="1" customHeight="1" spans="1:16">
      <c r="A11" s="22">
        <v>5</v>
      </c>
      <c r="B11" s="23"/>
      <c r="C11" s="23"/>
      <c r="D11" s="24"/>
      <c r="E11" s="24"/>
      <c r="F11" s="24"/>
      <c r="G11" s="237"/>
      <c r="H11" s="25"/>
      <c r="I11" s="25"/>
      <c r="J11" s="25"/>
      <c r="K11" s="25"/>
      <c r="L11" s="73"/>
      <c r="M11" s="51"/>
      <c r="N11" s="51"/>
      <c r="O11" s="51"/>
      <c r="P11" s="26"/>
    </row>
    <row r="12" s="9" customFormat="1" customHeight="1" spans="1:16">
      <c r="A12" s="22">
        <v>6</v>
      </c>
      <c r="B12" s="23"/>
      <c r="C12" s="23"/>
      <c r="D12" s="24"/>
      <c r="E12" s="24"/>
      <c r="F12" s="24"/>
      <c r="G12" s="237"/>
      <c r="H12" s="25"/>
      <c r="I12" s="25"/>
      <c r="J12" s="25"/>
      <c r="K12" s="25"/>
      <c r="L12" s="73"/>
      <c r="M12" s="51"/>
      <c r="N12" s="51"/>
      <c r="O12" s="51"/>
      <c r="P12" s="26"/>
    </row>
    <row r="13" s="9" customFormat="1" customHeight="1" spans="1:16">
      <c r="A13" s="22">
        <v>7</v>
      </c>
      <c r="B13" s="23"/>
      <c r="C13" s="23"/>
      <c r="D13" s="24"/>
      <c r="E13" s="24"/>
      <c r="F13" s="24"/>
      <c r="G13" s="237"/>
      <c r="H13" s="25"/>
      <c r="I13" s="25"/>
      <c r="J13" s="25"/>
      <c r="K13" s="25"/>
      <c r="L13" s="73"/>
      <c r="M13" s="51"/>
      <c r="N13" s="51"/>
      <c r="O13" s="51"/>
      <c r="P13" s="26"/>
    </row>
    <row r="14" s="9" customFormat="1" customHeight="1" spans="1:16">
      <c r="A14" s="22">
        <v>8</v>
      </c>
      <c r="B14" s="23"/>
      <c r="C14" s="23"/>
      <c r="D14" s="24"/>
      <c r="E14" s="24"/>
      <c r="F14" s="24"/>
      <c r="G14" s="237"/>
      <c r="H14" s="25"/>
      <c r="I14" s="25"/>
      <c r="J14" s="25"/>
      <c r="K14" s="25"/>
      <c r="L14" s="73"/>
      <c r="M14" s="51"/>
      <c r="N14" s="51"/>
      <c r="O14" s="51"/>
      <c r="P14" s="26"/>
    </row>
    <row r="15" s="9" customFormat="1" customHeight="1" spans="1:16">
      <c r="A15" s="22">
        <v>9</v>
      </c>
      <c r="B15" s="23"/>
      <c r="C15" s="23"/>
      <c r="D15" s="24"/>
      <c r="E15" s="24"/>
      <c r="F15" s="24"/>
      <c r="G15" s="237"/>
      <c r="H15" s="25"/>
      <c r="I15" s="25"/>
      <c r="J15" s="25"/>
      <c r="K15" s="25"/>
      <c r="L15" s="73"/>
      <c r="M15" s="51"/>
      <c r="N15" s="51"/>
      <c r="O15" s="51"/>
      <c r="P15" s="26"/>
    </row>
    <row r="16" s="9" customFormat="1" customHeight="1" spans="1:16">
      <c r="A16" s="22">
        <v>10</v>
      </c>
      <c r="B16" s="23"/>
      <c r="C16" s="23"/>
      <c r="D16" s="24"/>
      <c r="E16" s="24"/>
      <c r="F16" s="24"/>
      <c r="G16" s="237"/>
      <c r="H16" s="25"/>
      <c r="I16" s="25"/>
      <c r="J16" s="25"/>
      <c r="K16" s="25"/>
      <c r="L16" s="73"/>
      <c r="M16" s="51"/>
      <c r="N16" s="51"/>
      <c r="O16" s="51"/>
      <c r="P16" s="26"/>
    </row>
    <row r="17" s="9" customFormat="1" customHeight="1" spans="1:16">
      <c r="A17" s="22">
        <v>11</v>
      </c>
      <c r="B17" s="23"/>
      <c r="C17" s="23"/>
      <c r="D17" s="24"/>
      <c r="E17" s="24"/>
      <c r="F17" s="24"/>
      <c r="G17" s="237"/>
      <c r="H17" s="25"/>
      <c r="I17" s="25"/>
      <c r="J17" s="25"/>
      <c r="K17" s="25"/>
      <c r="L17" s="73"/>
      <c r="M17" s="51"/>
      <c r="N17" s="51"/>
      <c r="O17" s="51"/>
      <c r="P17" s="26"/>
    </row>
    <row r="18" s="9" customFormat="1" customHeight="1" spans="1:16">
      <c r="A18" s="22">
        <v>12</v>
      </c>
      <c r="B18" s="23"/>
      <c r="C18" s="23"/>
      <c r="D18" s="24"/>
      <c r="E18" s="24"/>
      <c r="F18" s="24"/>
      <c r="G18" s="237"/>
      <c r="H18" s="25"/>
      <c r="I18" s="25"/>
      <c r="J18" s="25"/>
      <c r="K18" s="25"/>
      <c r="L18" s="73"/>
      <c r="M18" s="51"/>
      <c r="N18" s="51"/>
      <c r="O18" s="51"/>
      <c r="P18" s="26"/>
    </row>
    <row r="19" s="9" customFormat="1" customHeight="1" spans="1:16">
      <c r="A19" s="22">
        <v>13</v>
      </c>
      <c r="B19" s="23"/>
      <c r="C19" s="23"/>
      <c r="D19" s="24"/>
      <c r="E19" s="24"/>
      <c r="F19" s="24"/>
      <c r="G19" s="237"/>
      <c r="H19" s="25"/>
      <c r="I19" s="25"/>
      <c r="J19" s="25"/>
      <c r="K19" s="25"/>
      <c r="L19" s="73"/>
      <c r="M19" s="51"/>
      <c r="N19" s="51"/>
      <c r="O19" s="51"/>
      <c r="P19" s="26"/>
    </row>
    <row r="20" s="9" customFormat="1" customHeight="1" spans="1:16">
      <c r="A20" s="22">
        <v>14</v>
      </c>
      <c r="B20" s="23"/>
      <c r="C20" s="23"/>
      <c r="D20" s="24"/>
      <c r="E20" s="24"/>
      <c r="F20" s="24"/>
      <c r="G20" s="237"/>
      <c r="H20" s="25"/>
      <c r="I20" s="25"/>
      <c r="J20" s="25"/>
      <c r="K20" s="25"/>
      <c r="L20" s="73"/>
      <c r="M20" s="51"/>
      <c r="N20" s="51"/>
      <c r="O20" s="51"/>
      <c r="P20" s="26"/>
    </row>
    <row r="21" s="9" customFormat="1" customHeight="1" spans="1:16">
      <c r="A21" s="22">
        <v>15</v>
      </c>
      <c r="B21" s="23"/>
      <c r="C21" s="23"/>
      <c r="D21" s="24"/>
      <c r="E21" s="24"/>
      <c r="F21" s="24"/>
      <c r="G21" s="237"/>
      <c r="H21" s="25"/>
      <c r="I21" s="25"/>
      <c r="J21" s="25"/>
      <c r="K21" s="25"/>
      <c r="L21" s="73"/>
      <c r="M21" s="51"/>
      <c r="N21" s="51"/>
      <c r="O21" s="51"/>
      <c r="P21" s="26"/>
    </row>
    <row r="22" s="9" customFormat="1" customHeight="1" spans="1:16">
      <c r="A22" s="22">
        <v>16</v>
      </c>
      <c r="B22" s="23"/>
      <c r="C22" s="23"/>
      <c r="D22" s="24"/>
      <c r="E22" s="24"/>
      <c r="F22" s="24"/>
      <c r="G22" s="237"/>
      <c r="H22" s="25"/>
      <c r="I22" s="25"/>
      <c r="J22" s="25"/>
      <c r="K22" s="25"/>
      <c r="L22" s="73"/>
      <c r="M22" s="51"/>
      <c r="N22" s="51"/>
      <c r="O22" s="51"/>
      <c r="P22" s="26"/>
    </row>
    <row r="23" s="9" customFormat="1" customHeight="1" spans="1:16">
      <c r="A23" s="22">
        <v>17</v>
      </c>
      <c r="B23" s="23"/>
      <c r="C23" s="23"/>
      <c r="D23" s="24"/>
      <c r="E23" s="24"/>
      <c r="F23" s="24"/>
      <c r="G23" s="237"/>
      <c r="H23" s="25"/>
      <c r="I23" s="25"/>
      <c r="J23" s="25"/>
      <c r="K23" s="25"/>
      <c r="L23" s="73"/>
      <c r="M23" s="51"/>
      <c r="N23" s="51"/>
      <c r="O23" s="51"/>
      <c r="P23" s="26"/>
    </row>
    <row r="24" s="9" customFormat="1" customHeight="1" spans="1:16">
      <c r="A24" s="22">
        <v>18</v>
      </c>
      <c r="B24" s="23"/>
      <c r="C24" s="23"/>
      <c r="D24" s="24"/>
      <c r="E24" s="24"/>
      <c r="F24" s="24"/>
      <c r="G24" s="237"/>
      <c r="H24" s="25"/>
      <c r="I24" s="25"/>
      <c r="J24" s="25"/>
      <c r="K24" s="25"/>
      <c r="L24" s="73"/>
      <c r="M24" s="51"/>
      <c r="N24" s="51"/>
      <c r="O24" s="51"/>
      <c r="P24" s="26"/>
    </row>
    <row r="25" s="9" customFormat="1" customHeight="1" spans="1:16">
      <c r="A25" s="22">
        <v>19</v>
      </c>
      <c r="B25" s="23"/>
      <c r="C25" s="23"/>
      <c r="D25" s="24"/>
      <c r="E25" s="24"/>
      <c r="F25" s="24"/>
      <c r="G25" s="237"/>
      <c r="H25" s="25"/>
      <c r="I25" s="25"/>
      <c r="J25" s="25"/>
      <c r="K25" s="25"/>
      <c r="L25" s="73"/>
      <c r="M25" s="51"/>
      <c r="N25" s="51"/>
      <c r="O25" s="51"/>
      <c r="P25" s="26"/>
    </row>
    <row r="26" s="9" customFormat="1" customHeight="1" spans="1:16">
      <c r="A26" s="22">
        <v>20</v>
      </c>
      <c r="B26" s="23"/>
      <c r="C26" s="23"/>
      <c r="D26" s="24"/>
      <c r="E26" s="24"/>
      <c r="F26" s="24"/>
      <c r="G26" s="237"/>
      <c r="H26" s="25"/>
      <c r="I26" s="25"/>
      <c r="J26" s="25"/>
      <c r="K26" s="25"/>
      <c r="L26" s="73"/>
      <c r="M26" s="51"/>
      <c r="N26" s="51"/>
      <c r="O26" s="51"/>
      <c r="P26" s="26"/>
    </row>
    <row r="27" s="9" customFormat="1" customHeight="1" spans="1:16">
      <c r="A27" s="27" t="s">
        <v>384</v>
      </c>
      <c r="B27" s="28"/>
      <c r="C27" s="28"/>
      <c r="D27" s="29"/>
      <c r="E27" s="29"/>
      <c r="F27" s="29"/>
      <c r="G27" s="219">
        <f>SUM(G7:G26)</f>
        <v>0</v>
      </c>
      <c r="H27" s="219">
        <f t="shared" ref="H27:M27" si="0">SUM(H7:H26)</f>
        <v>0</v>
      </c>
      <c r="I27" s="97">
        <f t="shared" si="0"/>
        <v>0</v>
      </c>
      <c r="J27" s="219">
        <f t="shared" si="0"/>
        <v>0</v>
      </c>
      <c r="K27" s="219">
        <f t="shared" si="0"/>
        <v>0</v>
      </c>
      <c r="L27" s="219"/>
      <c r="M27" s="97">
        <f t="shared" si="0"/>
        <v>0</v>
      </c>
      <c r="N27" s="84">
        <f>IF(SUM(N7:N26)-(M27-J27)&lt;0.001,SUM(N7:N26),"false")</f>
        <v>0</v>
      </c>
      <c r="O27" s="51">
        <f>IF(I27=0,0,N27/ABS(I27))*100</f>
        <v>0</v>
      </c>
      <c r="P27" s="31"/>
    </row>
    <row r="28" s="10" customFormat="1" customHeight="1" spans="1:14">
      <c r="A28" s="32"/>
      <c r="G28" s="33"/>
      <c r="H28" s="33"/>
      <c r="I28" s="33"/>
      <c r="J28" s="34"/>
      <c r="K28" s="34"/>
      <c r="L28" s="34"/>
      <c r="M28" s="34"/>
      <c r="N28" s="34"/>
    </row>
    <row r="29" s="10" customFormat="1" customHeight="1" spans="1:16">
      <c r="A29" s="35" t="str">
        <f>表头信息!D8&amp;表头信息!E8</f>
        <v>产权持有单位填表人：谭勃</v>
      </c>
      <c r="B29" s="35"/>
      <c r="C29" s="35"/>
      <c r="D29" s="35"/>
      <c r="E29" s="35"/>
      <c r="F29" s="35"/>
      <c r="G29" s="35"/>
      <c r="H29" s="35"/>
      <c r="I29" s="39"/>
      <c r="L29" s="39"/>
      <c r="M29" s="70" t="str">
        <f>表头信息!D20&amp;表头信息!E23</f>
        <v>评估人员：柳青、殷涛</v>
      </c>
      <c r="N29" s="98"/>
      <c r="O29" s="98"/>
      <c r="P29" s="98"/>
    </row>
    <row r="30" s="10" customFormat="1" customHeight="1" spans="1:13">
      <c r="A30" s="38" t="str">
        <f>表头信息!D11&amp;表头信息!E11</f>
        <v>填表日期：2022年11月2日</v>
      </c>
      <c r="B30" s="36"/>
      <c r="C30" s="36"/>
      <c r="D30" s="36"/>
      <c r="E30" s="36"/>
      <c r="F30" s="36"/>
      <c r="G30" s="36"/>
      <c r="H30" s="39"/>
      <c r="I30" s="39"/>
      <c r="K30" s="39"/>
      <c r="L30" s="39"/>
      <c r="M30" s="39"/>
    </row>
    <row r="31" customHeight="1" spans="7:9">
      <c r="G31" s="238"/>
      <c r="H31" s="71"/>
      <c r="I31" s="71"/>
    </row>
  </sheetData>
  <protectedRanges>
    <protectedRange sqref="A7:L26 P7:P26" name="区域1"/>
  </protectedRanges>
  <mergeCells count="19">
    <mergeCell ref="A1:P1"/>
    <mergeCell ref="A2:P2"/>
    <mergeCell ref="H5:I5"/>
    <mergeCell ref="K5:M5"/>
    <mergeCell ref="A27:D27"/>
    <mergeCell ref="G28:I28"/>
    <mergeCell ref="A29:H29"/>
    <mergeCell ref="M29:P29"/>
    <mergeCell ref="A5:A6"/>
    <mergeCell ref="B5:B6"/>
    <mergeCell ref="C5:C6"/>
    <mergeCell ref="D5:D6"/>
    <mergeCell ref="E5:E6"/>
    <mergeCell ref="F5:F6"/>
    <mergeCell ref="G5:G6"/>
    <mergeCell ref="J5:J6"/>
    <mergeCell ref="N5:N6"/>
    <mergeCell ref="O5:O6"/>
    <mergeCell ref="P5:P6"/>
  </mergeCells>
  <conditionalFormatting sqref="Q5:U6">
    <cfRule type="expression" dxfId="2" priority="1" stopIfTrue="1">
      <formula>$R$8=""</formula>
    </cfRule>
  </conditionalFormatting>
  <dataValidations count="1">
    <dataValidation type="list" allowBlank="1" showInputMessage="1" showErrorMessage="1" sqref="R5:R6 U5:U6">
      <formula1>$S$8</formula1>
    </dataValidation>
  </dataValidations>
  <hyperlinks>
    <hyperlink ref="A1:P1" location="'3-9存货汇总'!B14" display="=&quot;存货—在用周转材料评估&quot;&amp;表头信息!E35"/>
  </hyperlinks>
  <printOptions horizontalCentered="1"/>
  <pageMargins left="0.354330708661417" right="0.354330708661417" top="0.78740157480315" bottom="0.590551181102362" header="0.590551181102362" footer="0.393700787401575"/>
  <pageSetup paperSize="9" scale="97"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317511" name="Check Box 71" r:id="rId3">
              <controlPr defaultSize="0">
                <anchor moveWithCells="1">
                  <from>
                    <xdr:col>16</xdr:col>
                    <xdr:colOff>95250</xdr:colOff>
                    <xdr:row>0</xdr:row>
                    <xdr:rowOff>76200</xdr:rowOff>
                  </from>
                  <to>
                    <xdr:col>17</xdr:col>
                    <xdr:colOff>628650</xdr:colOff>
                    <xdr:row>1</xdr:row>
                    <xdr:rowOff>38100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1"/>
  <sheetViews>
    <sheetView view="pageBreakPreview" zoomScaleNormal="100" workbookViewId="0">
      <pane xSplit="1" ySplit="6" topLeftCell="B16" activePane="bottomRight" state="frozen"/>
      <selection/>
      <selection pane="topRight"/>
      <selection pane="bottomLeft"/>
      <selection pane="bottomRight" activeCell="L8" sqref="L8:N26"/>
    </sheetView>
  </sheetViews>
  <sheetFormatPr defaultColWidth="8.66666666666667" defaultRowHeight="15.75" customHeight="1"/>
  <cols>
    <col min="1" max="1" width="4.58333333333333" style="11" customWidth="1"/>
    <col min="2" max="2" width="11.8333333333333" style="11" customWidth="1"/>
    <col min="3" max="3" width="8.75" style="11" customWidth="1"/>
    <col min="4" max="4" width="7.83333333333333" style="207" customWidth="1"/>
    <col min="5" max="5" width="5.25" style="207" customWidth="1"/>
    <col min="6" max="6" width="5" style="207" customWidth="1"/>
    <col min="7" max="7" width="6.5" style="207" customWidth="1"/>
    <col min="8" max="14" width="9.83333333333333" style="11" customWidth="1"/>
    <col min="15" max="15" width="7.5" style="11" customWidth="1"/>
    <col min="16" max="16" width="8.25" style="11" customWidth="1"/>
    <col min="17" max="32" width="9" style="11"/>
    <col min="33" max="16384" width="8.66666666666667" style="11"/>
  </cols>
  <sheetData>
    <row r="1" s="7" customFormat="1" ht="30" customHeight="1" spans="1:16">
      <c r="A1" s="12" t="str">
        <f>"存货—低值易耗品评估"&amp;表头信息!E35</f>
        <v>存货—低值易耗品评估明细表</v>
      </c>
      <c r="B1" s="40"/>
      <c r="C1" s="40"/>
      <c r="D1" s="40"/>
      <c r="E1" s="40"/>
      <c r="F1" s="40"/>
      <c r="G1" s="40"/>
      <c r="H1" s="40"/>
      <c r="I1" s="40"/>
      <c r="J1" s="40"/>
      <c r="K1" s="74"/>
      <c r="L1" s="74"/>
      <c r="M1" s="74"/>
      <c r="N1" s="74"/>
      <c r="O1" s="74"/>
      <c r="P1" s="74"/>
    </row>
    <row r="2" customHeight="1" spans="1:16">
      <c r="A2" s="13" t="str">
        <f>表头信息!D5&amp;表头信息!E5</f>
        <v>评估基准日：2022年10月31日</v>
      </c>
      <c r="B2" s="13"/>
      <c r="C2" s="13"/>
      <c r="D2" s="13"/>
      <c r="E2" s="13"/>
      <c r="F2" s="13"/>
      <c r="G2" s="13"/>
      <c r="H2" s="13"/>
      <c r="I2" s="13"/>
      <c r="J2" s="14"/>
      <c r="K2" s="14"/>
      <c r="L2" s="14"/>
      <c r="M2" s="14"/>
      <c r="N2" s="14"/>
      <c r="O2" s="14"/>
      <c r="P2" s="14"/>
    </row>
    <row r="3" customHeight="1" spans="1:16">
      <c r="A3" s="13"/>
      <c r="B3" s="13"/>
      <c r="C3" s="13"/>
      <c r="D3" s="13"/>
      <c r="E3" s="13"/>
      <c r="F3" s="13"/>
      <c r="G3" s="13"/>
      <c r="H3" s="13"/>
      <c r="I3" s="13"/>
      <c r="J3" s="14"/>
      <c r="K3" s="14"/>
      <c r="L3" s="14"/>
      <c r="M3" s="14"/>
      <c r="N3" s="14"/>
      <c r="O3" s="14"/>
      <c r="P3" s="15" t="s">
        <v>529</v>
      </c>
    </row>
    <row r="4" customHeight="1" spans="1:16">
      <c r="A4" s="83" t="str">
        <f>表头信息!D2&amp;表头信息!E2</f>
        <v>产权持有单位：西安曲江楼观旅游农业开发有限公司</v>
      </c>
      <c r="B4" s="18"/>
      <c r="C4" s="18"/>
      <c r="D4" s="18"/>
      <c r="E4" s="18"/>
      <c r="F4" s="18"/>
      <c r="G4" s="18"/>
      <c r="H4" s="18"/>
      <c r="I4" s="18"/>
      <c r="J4" s="18"/>
      <c r="K4" s="18"/>
      <c r="L4" s="18"/>
      <c r="M4" s="18"/>
      <c r="N4" s="18"/>
      <c r="O4" s="18"/>
      <c r="P4" s="19" t="s">
        <v>3</v>
      </c>
    </row>
    <row r="5" s="8" customFormat="1" customHeight="1" spans="1:21">
      <c r="A5" s="47" t="s">
        <v>5</v>
      </c>
      <c r="B5" s="47" t="s">
        <v>530</v>
      </c>
      <c r="C5" s="47" t="s">
        <v>465</v>
      </c>
      <c r="D5" s="20" t="s">
        <v>520</v>
      </c>
      <c r="E5" s="20" t="s">
        <v>466</v>
      </c>
      <c r="F5" s="20" t="s">
        <v>521</v>
      </c>
      <c r="G5" s="20" t="s">
        <v>522</v>
      </c>
      <c r="H5" s="47" t="s">
        <v>523</v>
      </c>
      <c r="I5" s="48"/>
      <c r="J5" s="47" t="s">
        <v>470</v>
      </c>
      <c r="K5" s="47" t="s">
        <v>239</v>
      </c>
      <c r="L5" s="48"/>
      <c r="M5" s="48"/>
      <c r="N5" s="20" t="s">
        <v>240</v>
      </c>
      <c r="O5" s="47" t="s">
        <v>241</v>
      </c>
      <c r="P5" s="47" t="s">
        <v>8</v>
      </c>
      <c r="Q5" s="89" t="s">
        <v>297</v>
      </c>
      <c r="R5" s="89" t="s">
        <v>311</v>
      </c>
      <c r="S5" s="89" t="s">
        <v>524</v>
      </c>
      <c r="T5" s="89" t="s">
        <v>476</v>
      </c>
      <c r="U5" s="89" t="s">
        <v>345</v>
      </c>
    </row>
    <row r="6" s="8" customFormat="1" customHeight="1" spans="1:21">
      <c r="A6" s="48"/>
      <c r="B6" s="48"/>
      <c r="C6" s="48"/>
      <c r="D6" s="21"/>
      <c r="E6" s="41"/>
      <c r="F6" s="41"/>
      <c r="G6" s="21"/>
      <c r="H6" s="47" t="s">
        <v>468</v>
      </c>
      <c r="I6" s="47" t="s">
        <v>427</v>
      </c>
      <c r="J6" s="48"/>
      <c r="K6" s="47" t="s">
        <v>525</v>
      </c>
      <c r="L6" s="47" t="s">
        <v>526</v>
      </c>
      <c r="M6" s="47" t="s">
        <v>427</v>
      </c>
      <c r="N6" s="21"/>
      <c r="O6" s="48"/>
      <c r="P6" s="48"/>
      <c r="Q6" s="89" t="s">
        <v>527</v>
      </c>
      <c r="R6" s="89" t="s">
        <v>478</v>
      </c>
      <c r="S6" s="89" t="s">
        <v>528</v>
      </c>
      <c r="T6" s="89" t="s">
        <v>468</v>
      </c>
      <c r="U6" s="89" t="s">
        <v>348</v>
      </c>
    </row>
    <row r="7" s="9" customFormat="1" customHeight="1" spans="1:16">
      <c r="A7" s="22">
        <v>1</v>
      </c>
      <c r="B7" s="23"/>
      <c r="C7" s="23"/>
      <c r="D7" s="24"/>
      <c r="E7" s="24"/>
      <c r="F7" s="24"/>
      <c r="G7" s="237"/>
      <c r="H7" s="25"/>
      <c r="I7" s="25"/>
      <c r="J7" s="25"/>
      <c r="K7" s="25"/>
      <c r="L7" s="73"/>
      <c r="M7" s="51"/>
      <c r="N7" s="51">
        <f>M7-I7</f>
        <v>0</v>
      </c>
      <c r="O7" s="51">
        <f>IF(I7=0,0,N7/ABS(I7))*100</f>
        <v>0</v>
      </c>
      <c r="P7" s="26"/>
    </row>
    <row r="8" s="9" customFormat="1" customHeight="1" spans="1:16">
      <c r="A8" s="22">
        <v>2</v>
      </c>
      <c r="B8" s="23"/>
      <c r="C8" s="23"/>
      <c r="D8" s="24"/>
      <c r="E8" s="24"/>
      <c r="F8" s="24"/>
      <c r="G8" s="237"/>
      <c r="H8" s="25"/>
      <c r="I8" s="25"/>
      <c r="J8" s="25"/>
      <c r="K8" s="25"/>
      <c r="L8" s="73"/>
      <c r="M8" s="51"/>
      <c r="N8" s="51"/>
      <c r="O8" s="51"/>
      <c r="P8" s="26"/>
    </row>
    <row r="9" s="9" customFormat="1" customHeight="1" spans="1:16">
      <c r="A9" s="22">
        <v>3</v>
      </c>
      <c r="B9" s="23"/>
      <c r="C9" s="23"/>
      <c r="D9" s="24"/>
      <c r="E9" s="24"/>
      <c r="F9" s="24"/>
      <c r="G9" s="237"/>
      <c r="H9" s="25"/>
      <c r="I9" s="25"/>
      <c r="J9" s="25"/>
      <c r="K9" s="25"/>
      <c r="L9" s="73"/>
      <c r="M9" s="51"/>
      <c r="N9" s="51"/>
      <c r="O9" s="51"/>
      <c r="P9" s="26"/>
    </row>
    <row r="10" s="9" customFormat="1" customHeight="1" spans="1:16">
      <c r="A10" s="22">
        <v>4</v>
      </c>
      <c r="B10" s="23"/>
      <c r="C10" s="23"/>
      <c r="D10" s="24"/>
      <c r="E10" s="24"/>
      <c r="F10" s="24"/>
      <c r="G10" s="237"/>
      <c r="H10" s="25"/>
      <c r="I10" s="25"/>
      <c r="J10" s="25"/>
      <c r="K10" s="25"/>
      <c r="L10" s="73"/>
      <c r="M10" s="51"/>
      <c r="N10" s="51"/>
      <c r="O10" s="51"/>
      <c r="P10" s="26"/>
    </row>
    <row r="11" s="9" customFormat="1" customHeight="1" spans="1:16">
      <c r="A11" s="22">
        <v>5</v>
      </c>
      <c r="B11" s="23"/>
      <c r="C11" s="23"/>
      <c r="D11" s="24"/>
      <c r="E11" s="24"/>
      <c r="F11" s="24"/>
      <c r="G11" s="237"/>
      <c r="H11" s="25"/>
      <c r="I11" s="25"/>
      <c r="J11" s="25"/>
      <c r="K11" s="25"/>
      <c r="L11" s="73"/>
      <c r="M11" s="51"/>
      <c r="N11" s="51"/>
      <c r="O11" s="51"/>
      <c r="P11" s="26"/>
    </row>
    <row r="12" s="9" customFormat="1" customHeight="1" spans="1:16">
      <c r="A12" s="22">
        <v>6</v>
      </c>
      <c r="B12" s="23"/>
      <c r="C12" s="23"/>
      <c r="D12" s="24"/>
      <c r="E12" s="24"/>
      <c r="F12" s="24"/>
      <c r="G12" s="237"/>
      <c r="H12" s="25"/>
      <c r="I12" s="25"/>
      <c r="J12" s="25"/>
      <c r="K12" s="25"/>
      <c r="L12" s="73"/>
      <c r="M12" s="51"/>
      <c r="N12" s="51"/>
      <c r="O12" s="51"/>
      <c r="P12" s="26"/>
    </row>
    <row r="13" s="9" customFormat="1" customHeight="1" spans="1:16">
      <c r="A13" s="22">
        <v>7</v>
      </c>
      <c r="B13" s="23"/>
      <c r="C13" s="23"/>
      <c r="D13" s="24"/>
      <c r="E13" s="24"/>
      <c r="F13" s="24"/>
      <c r="G13" s="237"/>
      <c r="H13" s="25"/>
      <c r="I13" s="25"/>
      <c r="J13" s="25"/>
      <c r="K13" s="25"/>
      <c r="L13" s="73"/>
      <c r="M13" s="51"/>
      <c r="N13" s="51"/>
      <c r="O13" s="51"/>
      <c r="P13" s="26"/>
    </row>
    <row r="14" s="9" customFormat="1" customHeight="1" spans="1:16">
      <c r="A14" s="22">
        <v>8</v>
      </c>
      <c r="B14" s="23"/>
      <c r="C14" s="23"/>
      <c r="D14" s="24"/>
      <c r="E14" s="24"/>
      <c r="F14" s="24"/>
      <c r="G14" s="237"/>
      <c r="H14" s="25"/>
      <c r="I14" s="25"/>
      <c r="J14" s="25"/>
      <c r="K14" s="25"/>
      <c r="L14" s="73"/>
      <c r="M14" s="51"/>
      <c r="N14" s="51"/>
      <c r="O14" s="51"/>
      <c r="P14" s="26"/>
    </row>
    <row r="15" s="9" customFormat="1" customHeight="1" spans="1:16">
      <c r="A15" s="22">
        <v>9</v>
      </c>
      <c r="B15" s="23"/>
      <c r="C15" s="23"/>
      <c r="D15" s="24"/>
      <c r="E15" s="24"/>
      <c r="F15" s="24"/>
      <c r="G15" s="237"/>
      <c r="H15" s="25"/>
      <c r="I15" s="25"/>
      <c r="J15" s="25"/>
      <c r="K15" s="25"/>
      <c r="L15" s="73"/>
      <c r="M15" s="51"/>
      <c r="N15" s="51"/>
      <c r="O15" s="51"/>
      <c r="P15" s="26"/>
    </row>
    <row r="16" s="9" customFormat="1" customHeight="1" spans="1:16">
      <c r="A16" s="22">
        <v>10</v>
      </c>
      <c r="B16" s="23"/>
      <c r="C16" s="23"/>
      <c r="D16" s="24"/>
      <c r="E16" s="24"/>
      <c r="F16" s="24"/>
      <c r="G16" s="237"/>
      <c r="H16" s="25"/>
      <c r="I16" s="25"/>
      <c r="J16" s="25"/>
      <c r="K16" s="25"/>
      <c r="L16" s="73"/>
      <c r="M16" s="51"/>
      <c r="N16" s="51"/>
      <c r="O16" s="51"/>
      <c r="P16" s="26"/>
    </row>
    <row r="17" s="9" customFormat="1" customHeight="1" spans="1:16">
      <c r="A17" s="22">
        <v>11</v>
      </c>
      <c r="B17" s="23"/>
      <c r="C17" s="23"/>
      <c r="D17" s="24"/>
      <c r="E17" s="24"/>
      <c r="F17" s="24"/>
      <c r="G17" s="237"/>
      <c r="H17" s="25"/>
      <c r="I17" s="25"/>
      <c r="J17" s="25"/>
      <c r="K17" s="25"/>
      <c r="L17" s="73"/>
      <c r="M17" s="51"/>
      <c r="N17" s="51"/>
      <c r="O17" s="51"/>
      <c r="P17" s="26"/>
    </row>
    <row r="18" s="9" customFormat="1" customHeight="1" spans="1:16">
      <c r="A18" s="22">
        <v>12</v>
      </c>
      <c r="B18" s="23"/>
      <c r="C18" s="23"/>
      <c r="D18" s="24"/>
      <c r="E18" s="24"/>
      <c r="F18" s="24"/>
      <c r="G18" s="237"/>
      <c r="H18" s="25"/>
      <c r="I18" s="25"/>
      <c r="J18" s="25"/>
      <c r="K18" s="25"/>
      <c r="L18" s="73"/>
      <c r="M18" s="51"/>
      <c r="N18" s="51"/>
      <c r="O18" s="51"/>
      <c r="P18" s="26"/>
    </row>
    <row r="19" s="9" customFormat="1" customHeight="1" spans="1:16">
      <c r="A19" s="22">
        <v>13</v>
      </c>
      <c r="B19" s="23"/>
      <c r="C19" s="23"/>
      <c r="D19" s="24"/>
      <c r="E19" s="24"/>
      <c r="F19" s="24"/>
      <c r="G19" s="237"/>
      <c r="H19" s="25"/>
      <c r="I19" s="25"/>
      <c r="J19" s="25"/>
      <c r="K19" s="25"/>
      <c r="L19" s="73"/>
      <c r="M19" s="51"/>
      <c r="N19" s="51"/>
      <c r="O19" s="51"/>
      <c r="P19" s="26"/>
    </row>
    <row r="20" s="9" customFormat="1" customHeight="1" spans="1:16">
      <c r="A20" s="22">
        <v>14</v>
      </c>
      <c r="B20" s="23"/>
      <c r="C20" s="23"/>
      <c r="D20" s="24"/>
      <c r="E20" s="24"/>
      <c r="F20" s="24"/>
      <c r="G20" s="237"/>
      <c r="H20" s="25"/>
      <c r="I20" s="25"/>
      <c r="J20" s="25"/>
      <c r="K20" s="25"/>
      <c r="L20" s="73"/>
      <c r="M20" s="51"/>
      <c r="N20" s="51"/>
      <c r="O20" s="51"/>
      <c r="P20" s="26"/>
    </row>
    <row r="21" s="9" customFormat="1" customHeight="1" spans="1:16">
      <c r="A21" s="22">
        <v>15</v>
      </c>
      <c r="B21" s="23"/>
      <c r="C21" s="23"/>
      <c r="D21" s="24"/>
      <c r="E21" s="24"/>
      <c r="F21" s="24"/>
      <c r="G21" s="237"/>
      <c r="H21" s="25"/>
      <c r="I21" s="25"/>
      <c r="J21" s="25"/>
      <c r="K21" s="25"/>
      <c r="L21" s="73"/>
      <c r="M21" s="51"/>
      <c r="N21" s="51"/>
      <c r="O21" s="51"/>
      <c r="P21" s="26"/>
    </row>
    <row r="22" s="9" customFormat="1" customHeight="1" spans="1:16">
      <c r="A22" s="22">
        <v>16</v>
      </c>
      <c r="B22" s="23"/>
      <c r="C22" s="23"/>
      <c r="D22" s="24"/>
      <c r="E22" s="24"/>
      <c r="F22" s="24"/>
      <c r="G22" s="237"/>
      <c r="H22" s="25"/>
      <c r="I22" s="25"/>
      <c r="J22" s="25"/>
      <c r="K22" s="25"/>
      <c r="L22" s="73"/>
      <c r="M22" s="51"/>
      <c r="N22" s="51"/>
      <c r="O22" s="51"/>
      <c r="P22" s="26"/>
    </row>
    <row r="23" s="9" customFormat="1" customHeight="1" spans="1:16">
      <c r="A23" s="22">
        <v>17</v>
      </c>
      <c r="B23" s="23"/>
      <c r="C23" s="23"/>
      <c r="D23" s="24"/>
      <c r="E23" s="24"/>
      <c r="F23" s="24"/>
      <c r="G23" s="237"/>
      <c r="H23" s="25"/>
      <c r="I23" s="25"/>
      <c r="J23" s="25"/>
      <c r="K23" s="25"/>
      <c r="L23" s="73"/>
      <c r="M23" s="51"/>
      <c r="N23" s="51"/>
      <c r="O23" s="51"/>
      <c r="P23" s="26"/>
    </row>
    <row r="24" s="9" customFormat="1" customHeight="1" spans="1:16">
      <c r="A24" s="22">
        <v>18</v>
      </c>
      <c r="B24" s="23"/>
      <c r="C24" s="23"/>
      <c r="D24" s="24"/>
      <c r="E24" s="24"/>
      <c r="F24" s="24"/>
      <c r="G24" s="237"/>
      <c r="H24" s="25"/>
      <c r="I24" s="25"/>
      <c r="J24" s="25"/>
      <c r="K24" s="25"/>
      <c r="L24" s="73"/>
      <c r="M24" s="51"/>
      <c r="N24" s="51"/>
      <c r="O24" s="51"/>
      <c r="P24" s="26"/>
    </row>
    <row r="25" s="9" customFormat="1" customHeight="1" spans="1:16">
      <c r="A25" s="22">
        <v>19</v>
      </c>
      <c r="B25" s="23"/>
      <c r="C25" s="23"/>
      <c r="D25" s="24"/>
      <c r="E25" s="24"/>
      <c r="F25" s="24"/>
      <c r="G25" s="237"/>
      <c r="H25" s="25"/>
      <c r="I25" s="25"/>
      <c r="J25" s="25"/>
      <c r="K25" s="25"/>
      <c r="L25" s="73"/>
      <c r="M25" s="51"/>
      <c r="N25" s="51"/>
      <c r="O25" s="51"/>
      <c r="P25" s="26"/>
    </row>
    <row r="26" s="9" customFormat="1" customHeight="1" spans="1:16">
      <c r="A26" s="22">
        <v>20</v>
      </c>
      <c r="B26" s="23"/>
      <c r="C26" s="23"/>
      <c r="D26" s="24"/>
      <c r="E26" s="24"/>
      <c r="F26" s="24"/>
      <c r="G26" s="237"/>
      <c r="H26" s="25"/>
      <c r="I26" s="25"/>
      <c r="J26" s="25"/>
      <c r="K26" s="25"/>
      <c r="L26" s="73"/>
      <c r="M26" s="51"/>
      <c r="N26" s="51"/>
      <c r="O26" s="51"/>
      <c r="P26" s="26"/>
    </row>
    <row r="27" s="9" customFormat="1" customHeight="1" spans="1:16">
      <c r="A27" s="27" t="s">
        <v>384</v>
      </c>
      <c r="B27" s="28"/>
      <c r="C27" s="28"/>
      <c r="D27" s="29"/>
      <c r="E27" s="29"/>
      <c r="F27" s="29"/>
      <c r="G27" s="219">
        <f>SUM(G7:G26)</f>
        <v>0</v>
      </c>
      <c r="H27" s="219">
        <f>SUM(H7:H26)</f>
        <v>0</v>
      </c>
      <c r="I27" s="97">
        <f>SUM(I7:I26)</f>
        <v>0</v>
      </c>
      <c r="J27" s="219">
        <f>SUM(J7:J26)</f>
        <v>0</v>
      </c>
      <c r="K27" s="219">
        <f>SUM(K7:K26)</f>
        <v>0</v>
      </c>
      <c r="L27" s="219"/>
      <c r="M27" s="97">
        <f>SUM(M7:M26)</f>
        <v>0</v>
      </c>
      <c r="N27" s="84">
        <f>IF(SUM(N7:N26)-(M27-J27)&lt;0.001,SUM(N7:N26),"false")</f>
        <v>0</v>
      </c>
      <c r="O27" s="51">
        <f>IF(I27=0,0,N27/ABS(I27))*100</f>
        <v>0</v>
      </c>
      <c r="P27" s="31"/>
    </row>
    <row r="28" s="10" customFormat="1" customHeight="1" spans="1:14">
      <c r="A28" s="32"/>
      <c r="G28" s="33"/>
      <c r="H28" s="33"/>
      <c r="I28" s="33"/>
      <c r="J28" s="34"/>
      <c r="K28" s="34"/>
      <c r="L28" s="34"/>
      <c r="M28" s="34"/>
      <c r="N28" s="34"/>
    </row>
    <row r="29" s="10" customFormat="1" customHeight="1" spans="1:16">
      <c r="A29" s="35" t="str">
        <f>表头信息!D8&amp;表头信息!E8</f>
        <v>产权持有单位填表人：谭勃</v>
      </c>
      <c r="B29" s="35"/>
      <c r="C29" s="35"/>
      <c r="D29" s="35"/>
      <c r="E29" s="35"/>
      <c r="F29" s="35"/>
      <c r="G29" s="35"/>
      <c r="H29" s="35"/>
      <c r="I29" s="39"/>
      <c r="L29" s="39"/>
      <c r="M29" s="70" t="str">
        <f>表头信息!D20&amp;表头信息!E23</f>
        <v>评估人员：柳青、殷涛</v>
      </c>
      <c r="N29" s="98"/>
      <c r="O29" s="98"/>
      <c r="P29" s="98"/>
    </row>
    <row r="30" s="10" customFormat="1" customHeight="1" spans="1:13">
      <c r="A30" s="38" t="str">
        <f>表头信息!D11&amp;表头信息!E11</f>
        <v>填表日期：2022年11月2日</v>
      </c>
      <c r="B30" s="36"/>
      <c r="C30" s="36"/>
      <c r="D30" s="36"/>
      <c r="E30" s="36"/>
      <c r="F30" s="36"/>
      <c r="G30" s="36"/>
      <c r="H30" s="39"/>
      <c r="I30" s="39"/>
      <c r="K30" s="39"/>
      <c r="L30" s="39"/>
      <c r="M30" s="39"/>
    </row>
    <row r="31" customHeight="1" spans="7:9">
      <c r="G31" s="238"/>
      <c r="H31" s="71"/>
      <c r="I31" s="71"/>
    </row>
  </sheetData>
  <protectedRanges>
    <protectedRange sqref="A7:L26 P7:P26" name="区域1"/>
  </protectedRanges>
  <mergeCells count="19">
    <mergeCell ref="A1:P1"/>
    <mergeCell ref="A2:P2"/>
    <mergeCell ref="H5:I5"/>
    <mergeCell ref="K5:M5"/>
    <mergeCell ref="A27:D27"/>
    <mergeCell ref="G28:I28"/>
    <mergeCell ref="A29:H29"/>
    <mergeCell ref="M29:P29"/>
    <mergeCell ref="A5:A6"/>
    <mergeCell ref="B5:B6"/>
    <mergeCell ref="C5:C6"/>
    <mergeCell ref="D5:D6"/>
    <mergeCell ref="E5:E6"/>
    <mergeCell ref="F5:F6"/>
    <mergeCell ref="G5:G6"/>
    <mergeCell ref="J5:J6"/>
    <mergeCell ref="N5:N6"/>
    <mergeCell ref="O5:O6"/>
    <mergeCell ref="P5:P6"/>
  </mergeCells>
  <conditionalFormatting sqref="Q5:U6">
    <cfRule type="expression" dxfId="2" priority="1" stopIfTrue="1">
      <formula>$R$8=""</formula>
    </cfRule>
  </conditionalFormatting>
  <dataValidations count="1">
    <dataValidation type="list" allowBlank="1" showInputMessage="1" showErrorMessage="1" sqref="R5:R6 U5:U6">
      <formula1>$S$8</formula1>
    </dataValidation>
  </dataValidations>
  <hyperlinks>
    <hyperlink ref="A1:P1" location="'3-9存货汇总'!B15" display="=&quot;存货—低值易耗品评估&quot;&amp;表头信息!E35"/>
  </hyperlinks>
  <printOptions horizontalCentered="1"/>
  <pageMargins left="0.354330708661417" right="0.354330708661417" top="0.78740157480315" bottom="0.590551181102362" header="0.590551181102362" footer="0.393700787401575"/>
  <pageSetup paperSize="9" scale="97"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318535" name="Check Box 71" r:id="rId3">
              <controlPr defaultSize="0">
                <anchor moveWithCells="1">
                  <from>
                    <xdr:col>16</xdr:col>
                    <xdr:colOff>95250</xdr:colOff>
                    <xdr:row>0</xdr:row>
                    <xdr:rowOff>89535</xdr:rowOff>
                  </from>
                  <to>
                    <xdr:col>17</xdr:col>
                    <xdr:colOff>476250</xdr:colOff>
                    <xdr:row>1</xdr:row>
                    <xdr:rowOff>57150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32"/>
  <sheetViews>
    <sheetView view="pageBreakPreview" zoomScale="90" zoomScaleNormal="100" workbookViewId="0">
      <pane xSplit="1" ySplit="6" topLeftCell="F16" activePane="bottomRight" state="frozen"/>
      <selection/>
      <selection pane="topRight"/>
      <selection pane="bottomLeft"/>
      <selection pane="bottomRight" activeCell="L8" sqref="L8:N26"/>
    </sheetView>
  </sheetViews>
  <sheetFormatPr defaultColWidth="8.66666666666667" defaultRowHeight="15.75" customHeight="1"/>
  <cols>
    <col min="1" max="1" width="5.83333333333333" style="2" customWidth="1"/>
    <col min="2" max="2" width="12.3333333333333" style="2" customWidth="1"/>
    <col min="3" max="3" width="8.5" style="2" customWidth="1"/>
    <col min="4" max="4" width="8.5" style="220" customWidth="1" outlineLevel="1"/>
    <col min="5" max="6" width="8.5" style="2" customWidth="1" outlineLevel="1"/>
    <col min="7" max="7" width="10.0833333333333" style="2" customWidth="1" outlineLevel="1"/>
    <col min="8" max="8" width="8.5" style="2" customWidth="1" outlineLevel="1"/>
    <col min="9" max="9" width="9.58333333333333" style="2" customWidth="1"/>
    <col min="10" max="20" width="9.83333333333333" style="2" customWidth="1"/>
    <col min="21" max="21" width="9.58333333333333" style="2" customWidth="1"/>
    <col min="22" max="32" width="9" style="2"/>
    <col min="33" max="16384" width="8.66666666666667" style="2"/>
  </cols>
  <sheetData>
    <row r="1" ht="30" customHeight="1" spans="1:21">
      <c r="A1" s="12" t="str">
        <f>"合同资产评估"&amp;表头信息!E35</f>
        <v>合同资产评估明细表</v>
      </c>
      <c r="B1" s="12"/>
      <c r="C1" s="12"/>
      <c r="D1" s="12"/>
      <c r="E1" s="12"/>
      <c r="F1" s="12"/>
      <c r="G1" s="12"/>
      <c r="H1" s="12"/>
      <c r="I1" s="12"/>
      <c r="J1" s="12"/>
      <c r="K1" s="12"/>
      <c r="L1" s="12"/>
      <c r="M1" s="12"/>
      <c r="N1" s="12"/>
      <c r="O1" s="12"/>
      <c r="P1" s="12"/>
      <c r="Q1" s="12"/>
      <c r="R1" s="46"/>
      <c r="S1" s="46"/>
      <c r="T1" s="46"/>
      <c r="U1" s="46"/>
    </row>
    <row r="2" customHeight="1" spans="1:21">
      <c r="A2" s="13" t="str">
        <f>表头信息!D5&amp;表头信息!E5</f>
        <v>评估基准日：2022年10月31日</v>
      </c>
      <c r="B2" s="13"/>
      <c r="C2" s="13"/>
      <c r="D2" s="13"/>
      <c r="E2" s="13"/>
      <c r="F2" s="13"/>
      <c r="G2" s="13"/>
      <c r="H2" s="13"/>
      <c r="I2" s="13"/>
      <c r="J2" s="13"/>
      <c r="K2" s="13"/>
      <c r="L2" s="13"/>
      <c r="M2" s="13"/>
      <c r="N2" s="13"/>
      <c r="O2" s="13"/>
      <c r="P2" s="13"/>
      <c r="Q2" s="13"/>
      <c r="R2" s="14"/>
      <c r="S2" s="14"/>
      <c r="T2" s="14"/>
      <c r="U2" s="14"/>
    </row>
    <row r="3" customHeight="1" spans="1:21">
      <c r="A3" s="13"/>
      <c r="B3" s="13"/>
      <c r="C3" s="13"/>
      <c r="D3" s="221"/>
      <c r="E3" s="13"/>
      <c r="F3" s="13"/>
      <c r="G3" s="13"/>
      <c r="H3" s="13"/>
      <c r="I3" s="13"/>
      <c r="J3" s="13"/>
      <c r="K3" s="13"/>
      <c r="L3" s="13"/>
      <c r="M3" s="13"/>
      <c r="N3" s="13"/>
      <c r="O3" s="13"/>
      <c r="P3" s="13"/>
      <c r="Q3" s="13"/>
      <c r="R3" s="14"/>
      <c r="S3" s="14"/>
      <c r="T3" s="14"/>
      <c r="U3" s="15" t="s">
        <v>531</v>
      </c>
    </row>
    <row r="4" customHeight="1" spans="1:21">
      <c r="A4" s="83" t="str">
        <f>表头信息!D2&amp;表头信息!E2</f>
        <v>产权持有单位：西安曲江楼观旅游农业开发有限公司</v>
      </c>
      <c r="B4" s="18"/>
      <c r="C4" s="18"/>
      <c r="D4" s="222"/>
      <c r="E4" s="18"/>
      <c r="F4" s="18"/>
      <c r="G4" s="18"/>
      <c r="H4" s="18"/>
      <c r="I4" s="18"/>
      <c r="J4" s="18"/>
      <c r="K4" s="18"/>
      <c r="L4" s="18"/>
      <c r="M4" s="18"/>
      <c r="N4" s="18"/>
      <c r="O4" s="18"/>
      <c r="P4" s="233"/>
      <c r="Q4" s="233"/>
      <c r="R4" s="233"/>
      <c r="S4" s="233"/>
      <c r="T4" s="233"/>
      <c r="U4" s="19" t="s">
        <v>3</v>
      </c>
    </row>
    <row r="5" s="132" customFormat="1" customHeight="1" spans="1:26">
      <c r="A5" s="47" t="s">
        <v>5</v>
      </c>
      <c r="B5" s="47" t="s">
        <v>532</v>
      </c>
      <c r="C5" s="47" t="s">
        <v>533</v>
      </c>
      <c r="D5" s="223" t="s">
        <v>534</v>
      </c>
      <c r="E5" s="47" t="s">
        <v>535</v>
      </c>
      <c r="F5" s="20" t="s">
        <v>536</v>
      </c>
      <c r="G5" s="20" t="s">
        <v>537</v>
      </c>
      <c r="H5" s="20" t="s">
        <v>538</v>
      </c>
      <c r="I5" s="20" t="s">
        <v>539</v>
      </c>
      <c r="J5" s="107" t="s">
        <v>238</v>
      </c>
      <c r="K5" s="108"/>
      <c r="L5" s="108"/>
      <c r="M5" s="108"/>
      <c r="N5" s="108"/>
      <c r="O5" s="108"/>
      <c r="P5" s="146"/>
      <c r="Q5" s="147"/>
      <c r="R5" s="20" t="s">
        <v>239</v>
      </c>
      <c r="S5" s="20" t="s">
        <v>240</v>
      </c>
      <c r="T5" s="47" t="s">
        <v>241</v>
      </c>
      <c r="U5" s="47" t="s">
        <v>8</v>
      </c>
      <c r="V5" s="89" t="s">
        <v>297</v>
      </c>
      <c r="W5" s="89" t="s">
        <v>311</v>
      </c>
      <c r="X5" s="89" t="s">
        <v>476</v>
      </c>
      <c r="Y5" s="89" t="s">
        <v>345</v>
      </c>
      <c r="Z5" s="201" t="s">
        <v>401</v>
      </c>
    </row>
    <row r="6" s="132" customFormat="1" customHeight="1" spans="1:26">
      <c r="A6" s="48"/>
      <c r="B6" s="48"/>
      <c r="C6" s="48"/>
      <c r="D6" s="224"/>
      <c r="E6" s="48"/>
      <c r="F6" s="41"/>
      <c r="G6" s="41"/>
      <c r="H6" s="41"/>
      <c r="I6" s="21"/>
      <c r="J6" s="47" t="s">
        <v>540</v>
      </c>
      <c r="K6" s="47" t="s">
        <v>541</v>
      </c>
      <c r="L6" s="47" t="s">
        <v>542</v>
      </c>
      <c r="M6" s="47" t="s">
        <v>543</v>
      </c>
      <c r="N6" s="47" t="s">
        <v>544</v>
      </c>
      <c r="O6" s="47" t="s">
        <v>545</v>
      </c>
      <c r="P6" s="47" t="s">
        <v>546</v>
      </c>
      <c r="Q6" s="47" t="s">
        <v>427</v>
      </c>
      <c r="R6" s="41"/>
      <c r="S6" s="21"/>
      <c r="T6" s="48"/>
      <c r="U6" s="48"/>
      <c r="V6" s="89"/>
      <c r="W6" s="89" t="s">
        <v>478</v>
      </c>
      <c r="X6" s="89" t="s">
        <v>468</v>
      </c>
      <c r="Y6" s="89" t="s">
        <v>348</v>
      </c>
      <c r="Z6" s="201" t="s">
        <v>348</v>
      </c>
    </row>
    <row r="7" s="133" customFormat="1" customHeight="1" spans="1:21">
      <c r="A7" s="22">
        <v>1</v>
      </c>
      <c r="B7" s="225"/>
      <c r="C7" s="226"/>
      <c r="D7" s="227"/>
      <c r="E7" s="226"/>
      <c r="F7" s="226"/>
      <c r="G7" s="226"/>
      <c r="H7" s="226"/>
      <c r="I7" s="234"/>
      <c r="J7" s="186"/>
      <c r="K7" s="186"/>
      <c r="L7" s="186"/>
      <c r="M7" s="186"/>
      <c r="N7" s="186"/>
      <c r="O7" s="186"/>
      <c r="P7" s="235"/>
      <c r="Q7" s="51">
        <f>SUM(J7:O7)-P7</f>
        <v>0</v>
      </c>
      <c r="R7" s="51"/>
      <c r="S7" s="51">
        <f>R7-Q7</f>
        <v>0</v>
      </c>
      <c r="T7" s="51">
        <f>IF(Q7=0,0,S7/ABS(Q7))*100</f>
        <v>0</v>
      </c>
      <c r="U7" s="26"/>
    </row>
    <row r="8" s="133" customFormat="1" customHeight="1" spans="1:21">
      <c r="A8" s="22">
        <v>2</v>
      </c>
      <c r="B8" s="90"/>
      <c r="C8" s="90"/>
      <c r="D8" s="228"/>
      <c r="E8" s="90"/>
      <c r="F8" s="90"/>
      <c r="G8" s="90"/>
      <c r="H8" s="90"/>
      <c r="I8" s="24"/>
      <c r="J8" s="112"/>
      <c r="K8" s="112"/>
      <c r="L8" s="112"/>
      <c r="M8" s="112"/>
      <c r="N8" s="112"/>
      <c r="O8" s="112"/>
      <c r="P8" s="25"/>
      <c r="Q8" s="51">
        <f t="shared" ref="Q7:Q26" si="0">SUM(J8:O8)-P8</f>
        <v>0</v>
      </c>
      <c r="R8" s="51"/>
      <c r="S8" s="51"/>
      <c r="T8" s="51"/>
      <c r="U8" s="26"/>
    </row>
    <row r="9" s="133" customFormat="1" customHeight="1" spans="1:21">
      <c r="A9" s="22">
        <v>3</v>
      </c>
      <c r="B9" s="90"/>
      <c r="C9" s="90"/>
      <c r="D9" s="228"/>
      <c r="E9" s="90"/>
      <c r="F9" s="90"/>
      <c r="G9" s="90"/>
      <c r="H9" s="90"/>
      <c r="I9" s="24"/>
      <c r="J9" s="112"/>
      <c r="K9" s="112"/>
      <c r="L9" s="112"/>
      <c r="M9" s="112"/>
      <c r="N9" s="112"/>
      <c r="O9" s="112"/>
      <c r="P9" s="25"/>
      <c r="Q9" s="51">
        <f t="shared" si="0"/>
        <v>0</v>
      </c>
      <c r="R9" s="51"/>
      <c r="S9" s="51"/>
      <c r="T9" s="51"/>
      <c r="U9" s="26"/>
    </row>
    <row r="10" s="133" customFormat="1" customHeight="1" spans="1:21">
      <c r="A10" s="22">
        <v>4</v>
      </c>
      <c r="B10" s="90"/>
      <c r="C10" s="90"/>
      <c r="D10" s="228"/>
      <c r="E10" s="90"/>
      <c r="F10" s="90"/>
      <c r="G10" s="90"/>
      <c r="H10" s="90"/>
      <c r="I10" s="24"/>
      <c r="J10" s="112"/>
      <c r="K10" s="112"/>
      <c r="L10" s="112"/>
      <c r="M10" s="112"/>
      <c r="N10" s="112"/>
      <c r="O10" s="112"/>
      <c r="P10" s="25"/>
      <c r="Q10" s="51">
        <f t="shared" si="0"/>
        <v>0</v>
      </c>
      <c r="R10" s="51"/>
      <c r="S10" s="51"/>
      <c r="T10" s="51"/>
      <c r="U10" s="26"/>
    </row>
    <row r="11" s="133" customFormat="1" customHeight="1" spans="1:21">
      <c r="A11" s="22">
        <v>5</v>
      </c>
      <c r="B11" s="90"/>
      <c r="C11" s="90"/>
      <c r="D11" s="228"/>
      <c r="E11" s="90"/>
      <c r="F11" s="90"/>
      <c r="G11" s="90"/>
      <c r="H11" s="90"/>
      <c r="I11" s="24"/>
      <c r="J11" s="112"/>
      <c r="K11" s="112"/>
      <c r="L11" s="112"/>
      <c r="M11" s="112"/>
      <c r="N11" s="112"/>
      <c r="O11" s="112"/>
      <c r="P11" s="25"/>
      <c r="Q11" s="51">
        <f t="shared" si="0"/>
        <v>0</v>
      </c>
      <c r="R11" s="51"/>
      <c r="S11" s="51"/>
      <c r="T11" s="51"/>
      <c r="U11" s="26"/>
    </row>
    <row r="12" s="133" customFormat="1" customHeight="1" spans="1:21">
      <c r="A12" s="22">
        <v>6</v>
      </c>
      <c r="B12" s="90"/>
      <c r="C12" s="90"/>
      <c r="D12" s="228"/>
      <c r="E12" s="90"/>
      <c r="F12" s="90"/>
      <c r="G12" s="90"/>
      <c r="H12" s="90"/>
      <c r="I12" s="24"/>
      <c r="J12" s="112"/>
      <c r="K12" s="112"/>
      <c r="L12" s="112"/>
      <c r="M12" s="112"/>
      <c r="N12" s="112"/>
      <c r="O12" s="112"/>
      <c r="P12" s="25"/>
      <c r="Q12" s="51">
        <f t="shared" si="0"/>
        <v>0</v>
      </c>
      <c r="R12" s="51"/>
      <c r="S12" s="51"/>
      <c r="T12" s="51"/>
      <c r="U12" s="26"/>
    </row>
    <row r="13" s="133" customFormat="1" customHeight="1" spans="1:21">
      <c r="A13" s="22">
        <v>7</v>
      </c>
      <c r="B13" s="90"/>
      <c r="C13" s="90"/>
      <c r="D13" s="228"/>
      <c r="E13" s="90"/>
      <c r="F13" s="90"/>
      <c r="G13" s="90"/>
      <c r="H13" s="90"/>
      <c r="I13" s="24"/>
      <c r="J13" s="112"/>
      <c r="K13" s="112"/>
      <c r="L13" s="112"/>
      <c r="M13" s="112"/>
      <c r="N13" s="112"/>
      <c r="O13" s="112"/>
      <c r="P13" s="25"/>
      <c r="Q13" s="51">
        <f t="shared" si="0"/>
        <v>0</v>
      </c>
      <c r="R13" s="51"/>
      <c r="S13" s="51"/>
      <c r="T13" s="51"/>
      <c r="U13" s="26"/>
    </row>
    <row r="14" s="133" customFormat="1" customHeight="1" spans="1:21">
      <c r="A14" s="22">
        <v>8</v>
      </c>
      <c r="B14" s="90"/>
      <c r="C14" s="90"/>
      <c r="D14" s="228"/>
      <c r="E14" s="90"/>
      <c r="F14" s="90"/>
      <c r="G14" s="90"/>
      <c r="H14" s="90"/>
      <c r="I14" s="24"/>
      <c r="J14" s="112"/>
      <c r="K14" s="112"/>
      <c r="L14" s="112"/>
      <c r="M14" s="112"/>
      <c r="N14" s="112"/>
      <c r="O14" s="112"/>
      <c r="P14" s="25"/>
      <c r="Q14" s="51">
        <f t="shared" si="0"/>
        <v>0</v>
      </c>
      <c r="R14" s="51"/>
      <c r="S14" s="51"/>
      <c r="T14" s="51"/>
      <c r="U14" s="26"/>
    </row>
    <row r="15" s="133" customFormat="1" customHeight="1" spans="1:21">
      <c r="A15" s="22">
        <v>9</v>
      </c>
      <c r="B15" s="90"/>
      <c r="C15" s="90"/>
      <c r="D15" s="228"/>
      <c r="E15" s="90"/>
      <c r="F15" s="90"/>
      <c r="G15" s="90"/>
      <c r="H15" s="90"/>
      <c r="I15" s="24"/>
      <c r="J15" s="112"/>
      <c r="K15" s="112"/>
      <c r="L15" s="112"/>
      <c r="M15" s="112"/>
      <c r="N15" s="112"/>
      <c r="O15" s="112"/>
      <c r="P15" s="25"/>
      <c r="Q15" s="51">
        <f t="shared" si="0"/>
        <v>0</v>
      </c>
      <c r="R15" s="51"/>
      <c r="S15" s="51"/>
      <c r="T15" s="51"/>
      <c r="U15" s="26"/>
    </row>
    <row r="16" s="133" customFormat="1" customHeight="1" spans="1:21">
      <c r="A16" s="22">
        <v>10</v>
      </c>
      <c r="B16" s="90"/>
      <c r="C16" s="90"/>
      <c r="D16" s="228"/>
      <c r="E16" s="90"/>
      <c r="F16" s="90"/>
      <c r="G16" s="90"/>
      <c r="H16" s="90"/>
      <c r="I16" s="24"/>
      <c r="J16" s="112"/>
      <c r="K16" s="112"/>
      <c r="L16" s="112"/>
      <c r="M16" s="112"/>
      <c r="N16" s="112"/>
      <c r="O16" s="112"/>
      <c r="P16" s="25"/>
      <c r="Q16" s="51">
        <f t="shared" si="0"/>
        <v>0</v>
      </c>
      <c r="R16" s="51"/>
      <c r="S16" s="51"/>
      <c r="T16" s="51"/>
      <c r="U16" s="26"/>
    </row>
    <row r="17" s="133" customFormat="1" customHeight="1" spans="1:21">
      <c r="A17" s="22">
        <v>11</v>
      </c>
      <c r="B17" s="90"/>
      <c r="C17" s="90"/>
      <c r="D17" s="228"/>
      <c r="E17" s="90"/>
      <c r="F17" s="90"/>
      <c r="G17" s="90"/>
      <c r="H17" s="90"/>
      <c r="I17" s="24"/>
      <c r="J17" s="112"/>
      <c r="K17" s="112"/>
      <c r="L17" s="112"/>
      <c r="M17" s="112"/>
      <c r="N17" s="112"/>
      <c r="O17" s="112"/>
      <c r="P17" s="25"/>
      <c r="Q17" s="51">
        <f t="shared" si="0"/>
        <v>0</v>
      </c>
      <c r="R17" s="51"/>
      <c r="S17" s="51"/>
      <c r="T17" s="51"/>
      <c r="U17" s="26"/>
    </row>
    <row r="18" s="133" customFormat="1" customHeight="1" spans="1:21">
      <c r="A18" s="22">
        <v>12</v>
      </c>
      <c r="B18" s="23"/>
      <c r="C18" s="23"/>
      <c r="D18" s="229"/>
      <c r="E18" s="23"/>
      <c r="F18" s="23"/>
      <c r="G18" s="23"/>
      <c r="H18" s="23"/>
      <c r="I18" s="26"/>
      <c r="J18" s="186"/>
      <c r="K18" s="186"/>
      <c r="L18" s="186"/>
      <c r="M18" s="186"/>
      <c r="N18" s="186"/>
      <c r="O18" s="186"/>
      <c r="P18" s="25"/>
      <c r="Q18" s="51">
        <f t="shared" si="0"/>
        <v>0</v>
      </c>
      <c r="R18" s="51"/>
      <c r="S18" s="51"/>
      <c r="T18" s="51"/>
      <c r="U18" s="26"/>
    </row>
    <row r="19" s="133" customFormat="1" customHeight="1" spans="1:21">
      <c r="A19" s="22">
        <v>13</v>
      </c>
      <c r="B19" s="23"/>
      <c r="C19" s="23"/>
      <c r="D19" s="229"/>
      <c r="E19" s="23"/>
      <c r="F19" s="23"/>
      <c r="G19" s="23"/>
      <c r="H19" s="23"/>
      <c r="I19" s="26"/>
      <c r="J19" s="186"/>
      <c r="K19" s="186"/>
      <c r="L19" s="186"/>
      <c r="M19" s="186"/>
      <c r="N19" s="186"/>
      <c r="O19" s="186"/>
      <c r="P19" s="25"/>
      <c r="Q19" s="51">
        <f t="shared" si="0"/>
        <v>0</v>
      </c>
      <c r="R19" s="51"/>
      <c r="S19" s="51"/>
      <c r="T19" s="51"/>
      <c r="U19" s="26"/>
    </row>
    <row r="20" s="133" customFormat="1" customHeight="1" spans="1:21">
      <c r="A20" s="22">
        <v>14</v>
      </c>
      <c r="B20" s="23"/>
      <c r="C20" s="23"/>
      <c r="D20" s="229"/>
      <c r="E20" s="23"/>
      <c r="F20" s="23"/>
      <c r="G20" s="23"/>
      <c r="H20" s="23"/>
      <c r="I20" s="26"/>
      <c r="J20" s="186"/>
      <c r="K20" s="186"/>
      <c r="L20" s="186"/>
      <c r="M20" s="186"/>
      <c r="N20" s="186"/>
      <c r="O20" s="186"/>
      <c r="P20" s="25"/>
      <c r="Q20" s="51">
        <f t="shared" si="0"/>
        <v>0</v>
      </c>
      <c r="R20" s="51"/>
      <c r="S20" s="51"/>
      <c r="T20" s="51"/>
      <c r="U20" s="26"/>
    </row>
    <row r="21" s="133" customFormat="1" customHeight="1" spans="1:21">
      <c r="A21" s="22">
        <v>15</v>
      </c>
      <c r="B21" s="23"/>
      <c r="C21" s="23"/>
      <c r="D21" s="229"/>
      <c r="E21" s="23"/>
      <c r="F21" s="23"/>
      <c r="G21" s="23"/>
      <c r="H21" s="23"/>
      <c r="I21" s="26"/>
      <c r="J21" s="186"/>
      <c r="K21" s="186"/>
      <c r="L21" s="186"/>
      <c r="M21" s="186"/>
      <c r="N21" s="186"/>
      <c r="O21" s="186"/>
      <c r="P21" s="25"/>
      <c r="Q21" s="51">
        <f t="shared" si="0"/>
        <v>0</v>
      </c>
      <c r="R21" s="51"/>
      <c r="S21" s="51"/>
      <c r="T21" s="51"/>
      <c r="U21" s="26"/>
    </row>
    <row r="22" s="133" customFormat="1" customHeight="1" spans="1:21">
      <c r="A22" s="22">
        <v>16</v>
      </c>
      <c r="B22" s="23"/>
      <c r="C22" s="23"/>
      <c r="D22" s="229"/>
      <c r="E22" s="23"/>
      <c r="F22" s="23"/>
      <c r="G22" s="23"/>
      <c r="H22" s="23"/>
      <c r="I22" s="26"/>
      <c r="J22" s="186"/>
      <c r="K22" s="186"/>
      <c r="L22" s="186"/>
      <c r="M22" s="186"/>
      <c r="N22" s="186"/>
      <c r="O22" s="186"/>
      <c r="P22" s="25"/>
      <c r="Q22" s="51">
        <f t="shared" si="0"/>
        <v>0</v>
      </c>
      <c r="R22" s="51"/>
      <c r="S22" s="51"/>
      <c r="T22" s="51"/>
      <c r="U22" s="26"/>
    </row>
    <row r="23" s="133" customFormat="1" customHeight="1" spans="1:21">
      <c r="A23" s="22">
        <v>17</v>
      </c>
      <c r="B23" s="23"/>
      <c r="C23" s="23"/>
      <c r="D23" s="229"/>
      <c r="E23" s="23"/>
      <c r="F23" s="23"/>
      <c r="G23" s="23"/>
      <c r="H23" s="23"/>
      <c r="I23" s="26"/>
      <c r="J23" s="186"/>
      <c r="K23" s="186"/>
      <c r="L23" s="186"/>
      <c r="M23" s="186"/>
      <c r="N23" s="186"/>
      <c r="O23" s="186"/>
      <c r="P23" s="25"/>
      <c r="Q23" s="51">
        <f t="shared" si="0"/>
        <v>0</v>
      </c>
      <c r="R23" s="51"/>
      <c r="S23" s="51"/>
      <c r="T23" s="51"/>
      <c r="U23" s="26"/>
    </row>
    <row r="24" s="133" customFormat="1" customHeight="1" spans="1:21">
      <c r="A24" s="22">
        <v>18</v>
      </c>
      <c r="B24" s="23"/>
      <c r="C24" s="23"/>
      <c r="D24" s="229"/>
      <c r="E24" s="23"/>
      <c r="F24" s="23"/>
      <c r="G24" s="23"/>
      <c r="H24" s="23"/>
      <c r="I24" s="26"/>
      <c r="J24" s="186"/>
      <c r="K24" s="186"/>
      <c r="L24" s="186"/>
      <c r="M24" s="186"/>
      <c r="N24" s="186"/>
      <c r="O24" s="186"/>
      <c r="P24" s="25"/>
      <c r="Q24" s="51">
        <f t="shared" si="0"/>
        <v>0</v>
      </c>
      <c r="R24" s="51"/>
      <c r="S24" s="51"/>
      <c r="T24" s="51"/>
      <c r="U24" s="26"/>
    </row>
    <row r="25" s="133" customFormat="1" customHeight="1" spans="1:21">
      <c r="A25" s="22">
        <v>19</v>
      </c>
      <c r="B25" s="23"/>
      <c r="C25" s="23"/>
      <c r="D25" s="229"/>
      <c r="E25" s="23"/>
      <c r="F25" s="23"/>
      <c r="G25" s="23"/>
      <c r="H25" s="23"/>
      <c r="I25" s="26"/>
      <c r="J25" s="186"/>
      <c r="K25" s="186"/>
      <c r="L25" s="186"/>
      <c r="M25" s="186"/>
      <c r="N25" s="186"/>
      <c r="O25" s="186"/>
      <c r="P25" s="25"/>
      <c r="Q25" s="51">
        <f t="shared" si="0"/>
        <v>0</v>
      </c>
      <c r="R25" s="51"/>
      <c r="S25" s="51"/>
      <c r="T25" s="51"/>
      <c r="U25" s="26"/>
    </row>
    <row r="26" s="133" customFormat="1" customHeight="1" spans="1:21">
      <c r="A26" s="22">
        <v>20</v>
      </c>
      <c r="B26" s="23"/>
      <c r="C26" s="23"/>
      <c r="D26" s="229"/>
      <c r="E26" s="23"/>
      <c r="F26" s="23"/>
      <c r="G26" s="23"/>
      <c r="H26" s="23"/>
      <c r="I26" s="26"/>
      <c r="J26" s="186"/>
      <c r="K26" s="186"/>
      <c r="L26" s="186"/>
      <c r="M26" s="186"/>
      <c r="N26" s="186"/>
      <c r="O26" s="186"/>
      <c r="P26" s="25"/>
      <c r="Q26" s="51">
        <f t="shared" si="0"/>
        <v>0</v>
      </c>
      <c r="R26" s="51"/>
      <c r="S26" s="51"/>
      <c r="T26" s="51"/>
      <c r="U26" s="26"/>
    </row>
    <row r="27" s="133" customFormat="1" customHeight="1" spans="1:21">
      <c r="A27" s="27" t="s">
        <v>504</v>
      </c>
      <c r="B27" s="230"/>
      <c r="C27" s="230"/>
      <c r="D27" s="230"/>
      <c r="E27" s="230"/>
      <c r="F27" s="230"/>
      <c r="G27" s="230"/>
      <c r="H27" s="230"/>
      <c r="I27" s="230"/>
      <c r="J27" s="31"/>
      <c r="K27" s="31"/>
      <c r="L27" s="31"/>
      <c r="M27" s="31"/>
      <c r="N27" s="31"/>
      <c r="O27" s="31"/>
      <c r="P27" s="51"/>
      <c r="Q27" s="84">
        <f>SUM(Q7:Q26)</f>
        <v>0</v>
      </c>
      <c r="R27" s="84">
        <f>SUM(R7:R26)</f>
        <v>0</v>
      </c>
      <c r="S27" s="84">
        <f>IF(SUM(S7:S26)-(R27-Q27)&lt;0.001,SUM(S7:S26),"false")</f>
        <v>0</v>
      </c>
      <c r="T27" s="51">
        <f>IF(Q27=0,0,S27/ABS(Q27))*100</f>
        <v>0</v>
      </c>
      <c r="U27" s="31"/>
    </row>
    <row r="28" s="133" customFormat="1" customHeight="1" spans="1:21">
      <c r="A28" s="27" t="s">
        <v>505</v>
      </c>
      <c r="B28" s="230"/>
      <c r="C28" s="230"/>
      <c r="D28" s="230"/>
      <c r="E28" s="230"/>
      <c r="F28" s="230"/>
      <c r="G28" s="230"/>
      <c r="H28" s="230"/>
      <c r="I28" s="230"/>
      <c r="J28" s="31"/>
      <c r="K28" s="31"/>
      <c r="L28" s="31"/>
      <c r="M28" s="31"/>
      <c r="N28" s="31"/>
      <c r="O28" s="31"/>
      <c r="P28" s="51"/>
      <c r="Q28" s="84"/>
      <c r="R28" s="84"/>
      <c r="S28" s="84">
        <f>R28-Q28</f>
        <v>0</v>
      </c>
      <c r="T28" s="51">
        <f>IF(Q28=0,0,S28/ABS(Q28))*100</f>
        <v>0</v>
      </c>
      <c r="U28" s="31"/>
    </row>
    <row r="29" s="133" customFormat="1" customHeight="1" spans="1:21">
      <c r="A29" s="27" t="s">
        <v>506</v>
      </c>
      <c r="B29" s="230"/>
      <c r="C29" s="230"/>
      <c r="D29" s="230"/>
      <c r="E29" s="230"/>
      <c r="F29" s="230"/>
      <c r="G29" s="230"/>
      <c r="H29" s="230"/>
      <c r="I29" s="230"/>
      <c r="J29" s="236">
        <f>SUM(J7:J26)</f>
        <v>0</v>
      </c>
      <c r="K29" s="236"/>
      <c r="L29" s="236"/>
      <c r="M29" s="236"/>
      <c r="N29" s="236"/>
      <c r="O29" s="236"/>
      <c r="P29" s="51"/>
      <c r="Q29" s="84">
        <f>Q27-Q28</f>
        <v>0</v>
      </c>
      <c r="R29" s="84">
        <f>R27-R28</f>
        <v>0</v>
      </c>
      <c r="S29" s="84">
        <f>S27-S28</f>
        <v>0</v>
      </c>
      <c r="T29" s="51">
        <f>IF(Q29=0,0,S29/ABS(Q29))*100</f>
        <v>0</v>
      </c>
      <c r="U29" s="31"/>
    </row>
    <row r="30" s="10" customFormat="1" customHeight="1" spans="1:20">
      <c r="A30" s="32"/>
      <c r="D30" s="231"/>
      <c r="J30" s="33"/>
      <c r="K30" s="33"/>
      <c r="L30" s="33"/>
      <c r="M30" s="33"/>
      <c r="N30" s="33"/>
      <c r="O30" s="33"/>
      <c r="P30" s="33"/>
      <c r="Q30" s="33"/>
      <c r="R30" s="34"/>
      <c r="S30" s="34"/>
      <c r="T30" s="34"/>
    </row>
    <row r="31" s="10" customFormat="1" customHeight="1" spans="1:21">
      <c r="A31" s="35" t="str">
        <f>表头信息!D8&amp;表头信息!E8</f>
        <v>产权持有单位填表人：谭勃</v>
      </c>
      <c r="B31" s="35"/>
      <c r="C31" s="35"/>
      <c r="D31" s="35"/>
      <c r="E31" s="35"/>
      <c r="F31" s="35"/>
      <c r="G31" s="35"/>
      <c r="H31" s="35"/>
      <c r="I31" s="35"/>
      <c r="J31" s="35"/>
      <c r="K31" s="35"/>
      <c r="L31" s="35"/>
      <c r="M31" s="35"/>
      <c r="N31" s="35"/>
      <c r="O31" s="35"/>
      <c r="P31" s="39"/>
      <c r="Q31" s="39"/>
      <c r="R31" s="70" t="str">
        <f>表头信息!D20&amp;表头信息!E23</f>
        <v>评估人员：柳青、殷涛</v>
      </c>
      <c r="S31" s="98"/>
      <c r="T31" s="98"/>
      <c r="U31" s="98"/>
    </row>
    <row r="32" s="10" customFormat="1" customHeight="1" spans="1:19">
      <c r="A32" s="38" t="str">
        <f>表头信息!D11&amp;表头信息!E11</f>
        <v>填表日期：2022年11月2日</v>
      </c>
      <c r="B32" s="36"/>
      <c r="C32" s="36"/>
      <c r="D32" s="232"/>
      <c r="E32" s="36"/>
      <c r="F32" s="36"/>
      <c r="G32" s="36"/>
      <c r="H32" s="36"/>
      <c r="I32" s="36"/>
      <c r="J32" s="36"/>
      <c r="K32" s="36"/>
      <c r="L32" s="36"/>
      <c r="M32" s="36"/>
      <c r="N32" s="36"/>
      <c r="O32" s="36"/>
      <c r="P32" s="39"/>
      <c r="Q32" s="39"/>
      <c r="R32" s="39"/>
      <c r="S32" s="39"/>
    </row>
  </sheetData>
  <protectedRanges>
    <protectedRange sqref="C27:D27" name="区域1_1"/>
    <protectedRange sqref="U7:U28 B18:O26 A7:A26 P7:P28 B7:O7" name="区域1"/>
    <protectedRange sqref="B8:O17" name="区域1_1_1"/>
    <protectedRange sqref="A27:O29" name="区域1_2"/>
  </protectedRanges>
  <mergeCells count="22">
    <mergeCell ref="A1:U1"/>
    <mergeCell ref="A2:U2"/>
    <mergeCell ref="J5:Q5"/>
    <mergeCell ref="A27:I27"/>
    <mergeCell ref="A28:I28"/>
    <mergeCell ref="A29:I29"/>
    <mergeCell ref="J30:Q30"/>
    <mergeCell ref="A31:J31"/>
    <mergeCell ref="R31:U31"/>
    <mergeCell ref="A5:A6"/>
    <mergeCell ref="B5:B6"/>
    <mergeCell ref="C5:C6"/>
    <mergeCell ref="D5:D6"/>
    <mergeCell ref="E5:E6"/>
    <mergeCell ref="F5:F6"/>
    <mergeCell ref="G5:G6"/>
    <mergeCell ref="H5:H6"/>
    <mergeCell ref="I5:I6"/>
    <mergeCell ref="R5:R6"/>
    <mergeCell ref="S5:S6"/>
    <mergeCell ref="T5:T6"/>
    <mergeCell ref="U5:U6"/>
  </mergeCells>
  <conditionalFormatting sqref="V5:Y6">
    <cfRule type="expression" dxfId="2" priority="1" stopIfTrue="1">
      <formula>$W$8=""</formula>
    </cfRule>
  </conditionalFormatting>
  <dataValidations count="1">
    <dataValidation type="list" allowBlank="1" showInputMessage="1" showErrorMessage="1" sqref="W5:W6 Y5:Y6">
      <formula1>'3-10合同资产'!#REF!</formula1>
    </dataValidation>
  </dataValidations>
  <hyperlinks>
    <hyperlink ref="A1:U1" location="'3-流动资产汇总'!B16" display="=&quot;合同资产评估&quot;&amp;表头信息!E35"/>
  </hyperlinks>
  <printOptions horizontalCentered="1"/>
  <pageMargins left="0.354330708661417" right="0.354330708661417" top="0.78740157480315" bottom="0.590551181102362" header="0.590551181102362" footer="0.393700787401575"/>
  <pageSetup paperSize="9" scale="66"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319596" name="Check Box 108" r:id="rId3">
              <controlPr defaultSize="0">
                <anchor moveWithCells="1">
                  <from>
                    <xdr:col>21</xdr:col>
                    <xdr:colOff>57150</xdr:colOff>
                    <xdr:row>0</xdr:row>
                    <xdr:rowOff>19050</xdr:rowOff>
                  </from>
                  <to>
                    <xdr:col>23</xdr:col>
                    <xdr:colOff>114300</xdr:colOff>
                    <xdr:row>1</xdr:row>
                    <xdr:rowOff>76835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0"/>
  <sheetViews>
    <sheetView view="pageBreakPreview" zoomScale="90" zoomScaleNormal="100" workbookViewId="0">
      <pane xSplit="1" ySplit="6" topLeftCell="B7" activePane="bottomRight" state="frozen"/>
      <selection/>
      <selection pane="topRight"/>
      <selection pane="bottomLeft"/>
      <selection pane="bottomRight" activeCell="I13" sqref="I13"/>
    </sheetView>
  </sheetViews>
  <sheetFormatPr defaultColWidth="8.66666666666667" defaultRowHeight="15.75" customHeight="1"/>
  <cols>
    <col min="1" max="1" width="4.33333333333333" style="11" customWidth="1"/>
    <col min="2" max="2" width="18.8333333333333" style="11" customWidth="1"/>
    <col min="3" max="6" width="9.25" style="11" customWidth="1"/>
    <col min="7" max="11" width="11" style="11" customWidth="1"/>
    <col min="12" max="12" width="15.5833333333333" style="11" customWidth="1"/>
    <col min="13" max="32" width="9" style="11"/>
    <col min="33" max="16384" width="8.66666666666667" style="11"/>
  </cols>
  <sheetData>
    <row r="1" s="7" customFormat="1" ht="30" customHeight="1" spans="1:12">
      <c r="A1" s="12" t="str">
        <f>"持有待售资产评估"&amp;表头信息!E35</f>
        <v>持有待售资产评估明细表</v>
      </c>
      <c r="B1" s="12"/>
      <c r="C1" s="12"/>
      <c r="D1" s="12"/>
      <c r="E1" s="12"/>
      <c r="F1" s="12"/>
      <c r="G1" s="12"/>
      <c r="H1" s="46"/>
      <c r="I1" s="46"/>
      <c r="J1" s="46"/>
      <c r="K1" s="46"/>
      <c r="L1" s="46"/>
    </row>
    <row r="2" customHeight="1" spans="1:13">
      <c r="A2" s="13" t="str">
        <f>表头信息!D5&amp;表头信息!E5</f>
        <v>评估基准日：2022年10月31日</v>
      </c>
      <c r="B2" s="13"/>
      <c r="C2" s="13"/>
      <c r="D2" s="13"/>
      <c r="E2" s="13"/>
      <c r="F2" s="13"/>
      <c r="G2" s="13"/>
      <c r="H2" s="13"/>
      <c r="I2" s="14"/>
      <c r="J2" s="14"/>
      <c r="K2" s="14"/>
      <c r="L2" s="14"/>
      <c r="M2" s="85"/>
    </row>
    <row r="3" customHeight="1" spans="1:13">
      <c r="A3" s="13"/>
      <c r="B3" s="13"/>
      <c r="C3" s="13"/>
      <c r="D3" s="13"/>
      <c r="E3" s="13"/>
      <c r="F3" s="13"/>
      <c r="G3" s="13"/>
      <c r="H3" s="13"/>
      <c r="I3" s="14"/>
      <c r="J3" s="14"/>
      <c r="K3" s="15" t="s">
        <v>547</v>
      </c>
      <c r="L3" s="86"/>
      <c r="M3" s="85"/>
    </row>
    <row r="4" customHeight="1" spans="1:12">
      <c r="A4" s="83" t="str">
        <f>表头信息!D2&amp;表头信息!E2</f>
        <v>产权持有单位：西安曲江楼观旅游农业开发有限公司</v>
      </c>
      <c r="B4" s="18"/>
      <c r="C4" s="18"/>
      <c r="D4" s="18"/>
      <c r="E4" s="18"/>
      <c r="F4" s="18"/>
      <c r="G4" s="18"/>
      <c r="H4" s="18"/>
      <c r="I4" s="18"/>
      <c r="J4" s="87" t="s">
        <v>3</v>
      </c>
      <c r="K4" s="88"/>
      <c r="L4" s="88"/>
    </row>
    <row r="5" s="8" customFormat="1" customHeight="1" spans="1:18">
      <c r="A5" s="20" t="s">
        <v>5</v>
      </c>
      <c r="B5" s="20" t="s">
        <v>548</v>
      </c>
      <c r="C5" s="20" t="s">
        <v>549</v>
      </c>
      <c r="D5" s="20" t="s">
        <v>550</v>
      </c>
      <c r="E5" s="20" t="s">
        <v>520</v>
      </c>
      <c r="F5" s="20" t="s">
        <v>353</v>
      </c>
      <c r="G5" s="20" t="s">
        <v>551</v>
      </c>
      <c r="H5" s="20" t="s">
        <v>238</v>
      </c>
      <c r="I5" s="20" t="s">
        <v>239</v>
      </c>
      <c r="J5" s="20" t="s">
        <v>240</v>
      </c>
      <c r="K5" s="20" t="s">
        <v>241</v>
      </c>
      <c r="L5" s="20" t="s">
        <v>8</v>
      </c>
      <c r="M5" s="89" t="s">
        <v>297</v>
      </c>
      <c r="N5" s="89" t="s">
        <v>552</v>
      </c>
      <c r="O5" s="89" t="s">
        <v>553</v>
      </c>
      <c r="P5" s="89" t="s">
        <v>345</v>
      </c>
      <c r="Q5" s="89" t="s">
        <v>303</v>
      </c>
      <c r="R5" s="89" t="s">
        <v>554</v>
      </c>
    </row>
    <row r="6" s="8" customFormat="1" customHeight="1" spans="1:18">
      <c r="A6" s="21"/>
      <c r="B6" s="21"/>
      <c r="C6" s="21"/>
      <c r="D6" s="21"/>
      <c r="E6" s="21"/>
      <c r="F6" s="21"/>
      <c r="G6" s="21"/>
      <c r="H6" s="21"/>
      <c r="I6" s="21"/>
      <c r="J6" s="21"/>
      <c r="K6" s="21" t="s">
        <v>314</v>
      </c>
      <c r="L6" s="21"/>
      <c r="M6" s="89"/>
      <c r="N6" s="89" t="s">
        <v>347</v>
      </c>
      <c r="O6" s="89" t="s">
        <v>555</v>
      </c>
      <c r="P6" s="89" t="s">
        <v>348</v>
      </c>
      <c r="Q6" s="89" t="s">
        <v>488</v>
      </c>
      <c r="R6" s="89" t="s">
        <v>518</v>
      </c>
    </row>
    <row r="7" s="9" customFormat="1" customHeight="1" spans="1:12">
      <c r="A7" s="22">
        <v>1</v>
      </c>
      <c r="B7" s="23"/>
      <c r="C7" s="22"/>
      <c r="D7" s="24"/>
      <c r="E7" s="24"/>
      <c r="F7" s="73"/>
      <c r="G7" s="25"/>
      <c r="H7" s="25"/>
      <c r="I7" s="25"/>
      <c r="J7" s="51">
        <f t="shared" ref="J7:J24" si="0">I7-H7</f>
        <v>0</v>
      </c>
      <c r="K7" s="51">
        <f t="shared" ref="K7:K27" si="1">IF(H7=0,0,J7/ABS(H7))*100</f>
        <v>0</v>
      </c>
      <c r="L7" s="26"/>
    </row>
    <row r="8" s="9" customFormat="1" customHeight="1" spans="1:12">
      <c r="A8" s="22">
        <v>2</v>
      </c>
      <c r="B8" s="23"/>
      <c r="C8" s="22"/>
      <c r="D8" s="24"/>
      <c r="E8" s="24"/>
      <c r="F8" s="73"/>
      <c r="G8" s="25"/>
      <c r="H8" s="25"/>
      <c r="I8" s="25"/>
      <c r="J8" s="51">
        <f t="shared" si="0"/>
        <v>0</v>
      </c>
      <c r="K8" s="51">
        <f t="shared" si="1"/>
        <v>0</v>
      </c>
      <c r="L8" s="26"/>
    </row>
    <row r="9" s="9" customFormat="1" customHeight="1" spans="1:12">
      <c r="A9" s="22">
        <v>3</v>
      </c>
      <c r="B9" s="23"/>
      <c r="C9" s="22"/>
      <c r="D9" s="24"/>
      <c r="E9" s="24"/>
      <c r="F9" s="73"/>
      <c r="G9" s="25"/>
      <c r="H9" s="25"/>
      <c r="I9" s="25"/>
      <c r="J9" s="51">
        <f t="shared" si="0"/>
        <v>0</v>
      </c>
      <c r="K9" s="51">
        <f t="shared" si="1"/>
        <v>0</v>
      </c>
      <c r="L9" s="26"/>
    </row>
    <row r="10" s="9" customFormat="1" customHeight="1" spans="1:12">
      <c r="A10" s="22">
        <v>4</v>
      </c>
      <c r="B10" s="23"/>
      <c r="C10" s="22"/>
      <c r="D10" s="24"/>
      <c r="E10" s="24"/>
      <c r="F10" s="73"/>
      <c r="G10" s="25"/>
      <c r="H10" s="25"/>
      <c r="I10" s="25"/>
      <c r="J10" s="51">
        <f t="shared" si="0"/>
        <v>0</v>
      </c>
      <c r="K10" s="51">
        <f t="shared" si="1"/>
        <v>0</v>
      </c>
      <c r="L10" s="26"/>
    </row>
    <row r="11" s="9" customFormat="1" customHeight="1" spans="1:12">
      <c r="A11" s="22">
        <v>5</v>
      </c>
      <c r="B11" s="23"/>
      <c r="C11" s="22"/>
      <c r="D11" s="24"/>
      <c r="E11" s="24"/>
      <c r="F11" s="73"/>
      <c r="G11" s="25"/>
      <c r="H11" s="25"/>
      <c r="I11" s="25"/>
      <c r="J11" s="51">
        <f t="shared" si="0"/>
        <v>0</v>
      </c>
      <c r="K11" s="51">
        <f t="shared" si="1"/>
        <v>0</v>
      </c>
      <c r="L11" s="26"/>
    </row>
    <row r="12" s="9" customFormat="1" customHeight="1" spans="1:12">
      <c r="A12" s="22">
        <v>6</v>
      </c>
      <c r="B12" s="23"/>
      <c r="C12" s="22"/>
      <c r="D12" s="24"/>
      <c r="E12" s="24"/>
      <c r="F12" s="73"/>
      <c r="G12" s="25"/>
      <c r="H12" s="25"/>
      <c r="I12" s="25"/>
      <c r="J12" s="51">
        <f t="shared" si="0"/>
        <v>0</v>
      </c>
      <c r="K12" s="51">
        <f t="shared" si="1"/>
        <v>0</v>
      </c>
      <c r="L12" s="26"/>
    </row>
    <row r="13" s="9" customFormat="1" customHeight="1" spans="1:12">
      <c r="A13" s="22">
        <v>7</v>
      </c>
      <c r="B13" s="23"/>
      <c r="C13" s="22"/>
      <c r="D13" s="24"/>
      <c r="E13" s="24"/>
      <c r="F13" s="73"/>
      <c r="G13" s="25"/>
      <c r="H13" s="25"/>
      <c r="I13" s="25"/>
      <c r="J13" s="51">
        <f t="shared" si="0"/>
        <v>0</v>
      </c>
      <c r="K13" s="51">
        <f t="shared" si="1"/>
        <v>0</v>
      </c>
      <c r="L13" s="26"/>
    </row>
    <row r="14" s="9" customFormat="1" customHeight="1" spans="1:12">
      <c r="A14" s="22">
        <v>8</v>
      </c>
      <c r="B14" s="23"/>
      <c r="C14" s="22"/>
      <c r="D14" s="24"/>
      <c r="E14" s="24"/>
      <c r="F14" s="73"/>
      <c r="G14" s="25"/>
      <c r="H14" s="25"/>
      <c r="I14" s="25"/>
      <c r="J14" s="51">
        <f t="shared" si="0"/>
        <v>0</v>
      </c>
      <c r="K14" s="51">
        <f t="shared" si="1"/>
        <v>0</v>
      </c>
      <c r="L14" s="26"/>
    </row>
    <row r="15" s="9" customFormat="1" customHeight="1" spans="1:12">
      <c r="A15" s="22">
        <v>9</v>
      </c>
      <c r="B15" s="23"/>
      <c r="C15" s="22"/>
      <c r="D15" s="24"/>
      <c r="E15" s="24"/>
      <c r="F15" s="73"/>
      <c r="G15" s="25"/>
      <c r="H15" s="25"/>
      <c r="I15" s="25"/>
      <c r="J15" s="51">
        <f t="shared" si="0"/>
        <v>0</v>
      </c>
      <c r="K15" s="51">
        <f t="shared" si="1"/>
        <v>0</v>
      </c>
      <c r="L15" s="26"/>
    </row>
    <row r="16" s="9" customFormat="1" customHeight="1" spans="1:12">
      <c r="A16" s="22">
        <v>10</v>
      </c>
      <c r="B16" s="23"/>
      <c r="C16" s="22"/>
      <c r="D16" s="24"/>
      <c r="E16" s="24"/>
      <c r="F16" s="73"/>
      <c r="G16" s="25"/>
      <c r="H16" s="25"/>
      <c r="I16" s="25"/>
      <c r="J16" s="51">
        <f t="shared" si="0"/>
        <v>0</v>
      </c>
      <c r="K16" s="51">
        <f t="shared" si="1"/>
        <v>0</v>
      </c>
      <c r="L16" s="26"/>
    </row>
    <row r="17" s="9" customFormat="1" customHeight="1" spans="1:12">
      <c r="A17" s="22">
        <v>11</v>
      </c>
      <c r="B17" s="23"/>
      <c r="C17" s="22"/>
      <c r="D17" s="24"/>
      <c r="E17" s="24"/>
      <c r="F17" s="73"/>
      <c r="G17" s="25"/>
      <c r="H17" s="25"/>
      <c r="I17" s="25"/>
      <c r="J17" s="51">
        <f t="shared" si="0"/>
        <v>0</v>
      </c>
      <c r="K17" s="51">
        <f t="shared" si="1"/>
        <v>0</v>
      </c>
      <c r="L17" s="26"/>
    </row>
    <row r="18" s="9" customFormat="1" customHeight="1" spans="1:12">
      <c r="A18" s="22">
        <v>12</v>
      </c>
      <c r="B18" s="23"/>
      <c r="C18" s="22"/>
      <c r="D18" s="24"/>
      <c r="E18" s="24"/>
      <c r="F18" s="73"/>
      <c r="G18" s="25"/>
      <c r="H18" s="25"/>
      <c r="I18" s="25"/>
      <c r="J18" s="51">
        <f t="shared" si="0"/>
        <v>0</v>
      </c>
      <c r="K18" s="51">
        <f t="shared" si="1"/>
        <v>0</v>
      </c>
      <c r="L18" s="26"/>
    </row>
    <row r="19" s="9" customFormat="1" customHeight="1" spans="1:12">
      <c r="A19" s="22">
        <v>13</v>
      </c>
      <c r="B19" s="23"/>
      <c r="C19" s="22"/>
      <c r="D19" s="24"/>
      <c r="E19" s="24"/>
      <c r="F19" s="73"/>
      <c r="G19" s="25"/>
      <c r="H19" s="25"/>
      <c r="I19" s="25"/>
      <c r="J19" s="51">
        <f t="shared" si="0"/>
        <v>0</v>
      </c>
      <c r="K19" s="51">
        <f t="shared" si="1"/>
        <v>0</v>
      </c>
      <c r="L19" s="26"/>
    </row>
    <row r="20" s="9" customFormat="1" customHeight="1" spans="1:12">
      <c r="A20" s="22">
        <v>14</v>
      </c>
      <c r="B20" s="23"/>
      <c r="C20" s="22"/>
      <c r="D20" s="24"/>
      <c r="E20" s="24"/>
      <c r="F20" s="73"/>
      <c r="G20" s="25"/>
      <c r="H20" s="25"/>
      <c r="I20" s="25"/>
      <c r="J20" s="51">
        <f t="shared" si="0"/>
        <v>0</v>
      </c>
      <c r="K20" s="51">
        <f t="shared" si="1"/>
        <v>0</v>
      </c>
      <c r="L20" s="26"/>
    </row>
    <row r="21" s="9" customFormat="1" customHeight="1" spans="1:12">
      <c r="A21" s="22">
        <v>15</v>
      </c>
      <c r="B21" s="23"/>
      <c r="C21" s="22"/>
      <c r="D21" s="24"/>
      <c r="E21" s="24"/>
      <c r="F21" s="73"/>
      <c r="G21" s="25"/>
      <c r="H21" s="25"/>
      <c r="I21" s="25"/>
      <c r="J21" s="51">
        <f t="shared" si="0"/>
        <v>0</v>
      </c>
      <c r="K21" s="51">
        <f t="shared" si="1"/>
        <v>0</v>
      </c>
      <c r="L21" s="26"/>
    </row>
    <row r="22" s="9" customFormat="1" customHeight="1" spans="1:12">
      <c r="A22" s="22">
        <v>16</v>
      </c>
      <c r="B22" s="23"/>
      <c r="C22" s="22"/>
      <c r="D22" s="24"/>
      <c r="E22" s="24"/>
      <c r="F22" s="73"/>
      <c r="G22" s="25"/>
      <c r="H22" s="25"/>
      <c r="I22" s="25"/>
      <c r="J22" s="51">
        <f t="shared" si="0"/>
        <v>0</v>
      </c>
      <c r="K22" s="51">
        <f t="shared" si="1"/>
        <v>0</v>
      </c>
      <c r="L22" s="26"/>
    </row>
    <row r="23" s="9" customFormat="1" customHeight="1" spans="1:12">
      <c r="A23" s="22">
        <v>17</v>
      </c>
      <c r="B23" s="23"/>
      <c r="C23" s="22"/>
      <c r="D23" s="24"/>
      <c r="E23" s="24"/>
      <c r="F23" s="73"/>
      <c r="G23" s="25"/>
      <c r="H23" s="25"/>
      <c r="I23" s="25"/>
      <c r="J23" s="51">
        <f t="shared" si="0"/>
        <v>0</v>
      </c>
      <c r="K23" s="51">
        <f t="shared" si="1"/>
        <v>0</v>
      </c>
      <c r="L23" s="26"/>
    </row>
    <row r="24" s="9" customFormat="1" customHeight="1" spans="1:12">
      <c r="A24" s="22">
        <v>18</v>
      </c>
      <c r="B24" s="23"/>
      <c r="C24" s="22"/>
      <c r="D24" s="24"/>
      <c r="E24" s="24"/>
      <c r="F24" s="73"/>
      <c r="G24" s="25"/>
      <c r="H24" s="25"/>
      <c r="I24" s="25"/>
      <c r="J24" s="51">
        <f t="shared" si="0"/>
        <v>0</v>
      </c>
      <c r="K24" s="51">
        <f t="shared" si="1"/>
        <v>0</v>
      </c>
      <c r="L24" s="26"/>
    </row>
    <row r="25" s="9" customFormat="1" customHeight="1" spans="1:12">
      <c r="A25" s="27" t="s">
        <v>384</v>
      </c>
      <c r="B25" s="28"/>
      <c r="C25" s="28"/>
      <c r="D25" s="28"/>
      <c r="E25" s="28"/>
      <c r="F25" s="29"/>
      <c r="G25" s="51">
        <f>SUM(G7:G24)</f>
        <v>0</v>
      </c>
      <c r="H25" s="51">
        <f>SUM(H7:H24)</f>
        <v>0</v>
      </c>
      <c r="I25" s="51">
        <f>SUM(I7:I24)</f>
        <v>0</v>
      </c>
      <c r="J25" s="51">
        <f>IF(SUM(J7:J24)-(I25-H25)&lt;0.001,SUM(J7:J24),"false")</f>
        <v>0</v>
      </c>
      <c r="K25" s="51">
        <f t="shared" si="1"/>
        <v>0</v>
      </c>
      <c r="L25" s="31"/>
    </row>
    <row r="26" s="9" customFormat="1" customHeight="1" spans="1:12">
      <c r="A26" s="27" t="s">
        <v>556</v>
      </c>
      <c r="B26" s="28"/>
      <c r="C26" s="28"/>
      <c r="D26" s="28"/>
      <c r="E26" s="28"/>
      <c r="F26" s="29"/>
      <c r="G26" s="130"/>
      <c r="H26" s="130"/>
      <c r="I26" s="130"/>
      <c r="J26" s="51">
        <f>I26-H26</f>
        <v>0</v>
      </c>
      <c r="K26" s="51">
        <f t="shared" si="1"/>
        <v>0</v>
      </c>
      <c r="L26" s="31"/>
    </row>
    <row r="27" s="9" customFormat="1" customHeight="1" spans="1:12">
      <c r="A27" s="27" t="s">
        <v>291</v>
      </c>
      <c r="B27" s="28"/>
      <c r="C27" s="28"/>
      <c r="D27" s="28"/>
      <c r="E27" s="28"/>
      <c r="F27" s="29"/>
      <c r="G27" s="51">
        <f>G25-G26</f>
        <v>0</v>
      </c>
      <c r="H27" s="84">
        <f>H25-H26</f>
        <v>0</v>
      </c>
      <c r="I27" s="84">
        <f>I25-I26</f>
        <v>0</v>
      </c>
      <c r="J27" s="84">
        <f>J25-J26</f>
        <v>0</v>
      </c>
      <c r="K27" s="51">
        <f t="shared" si="1"/>
        <v>0</v>
      </c>
      <c r="L27" s="31"/>
    </row>
    <row r="28" s="10" customFormat="1" customHeight="1" spans="1:11">
      <c r="A28" s="32"/>
      <c r="D28" s="33"/>
      <c r="E28" s="33"/>
      <c r="F28" s="33"/>
      <c r="G28" s="34"/>
      <c r="H28" s="34"/>
      <c r="I28" s="34"/>
      <c r="J28" s="34"/>
      <c r="K28" s="34"/>
    </row>
    <row r="29" s="10" customFormat="1" customHeight="1" spans="1:12">
      <c r="A29" s="35" t="str">
        <f>表头信息!D8&amp;表头信息!E8</f>
        <v>产权持有单位填表人：谭勃</v>
      </c>
      <c r="B29" s="35"/>
      <c r="C29" s="35"/>
      <c r="D29" s="35"/>
      <c r="E29" s="35"/>
      <c r="F29" s="39"/>
      <c r="I29" s="37" t="str">
        <f>表头信息!D20&amp;表头信息!E23</f>
        <v>评估人员：柳青、殷涛</v>
      </c>
      <c r="J29" s="37"/>
      <c r="K29" s="37"/>
      <c r="L29" s="37"/>
    </row>
    <row r="30" s="10" customFormat="1" customHeight="1" spans="1:10">
      <c r="A30" s="38" t="str">
        <f>表头信息!D11&amp;表头信息!E11</f>
        <v>填表日期：2022年11月2日</v>
      </c>
      <c r="B30" s="36"/>
      <c r="C30" s="36"/>
      <c r="D30" s="36"/>
      <c r="E30" s="39"/>
      <c r="F30" s="39"/>
      <c r="H30" s="39"/>
      <c r="I30" s="39"/>
      <c r="J30" s="39"/>
    </row>
  </sheetData>
  <protectedRanges>
    <protectedRange sqref="A7:I24 G26:I26 L7:L24" name="区域1"/>
  </protectedRanges>
  <mergeCells count="22">
    <mergeCell ref="A1:L1"/>
    <mergeCell ref="A2:L2"/>
    <mergeCell ref="K3:L3"/>
    <mergeCell ref="J4:L4"/>
    <mergeCell ref="A25:F25"/>
    <mergeCell ref="A26:F26"/>
    <mergeCell ref="A27:F27"/>
    <mergeCell ref="D28:F28"/>
    <mergeCell ref="A29:E29"/>
    <mergeCell ref="I29:L29"/>
    <mergeCell ref="A5:A6"/>
    <mergeCell ref="B5:B6"/>
    <mergeCell ref="C5:C6"/>
    <mergeCell ref="D5:D6"/>
    <mergeCell ref="E5:E6"/>
    <mergeCell ref="F5:F6"/>
    <mergeCell ref="G5:G6"/>
    <mergeCell ref="H5:H6"/>
    <mergeCell ref="I5:I6"/>
    <mergeCell ref="J5:J6"/>
    <mergeCell ref="K5:K6"/>
    <mergeCell ref="L5:L6"/>
  </mergeCells>
  <conditionalFormatting sqref="M5:R6">
    <cfRule type="expression" dxfId="0" priority="1" stopIfTrue="1">
      <formula>$O$8=""</formula>
    </cfRule>
  </conditionalFormatting>
  <dataValidations count="1">
    <dataValidation type="list" allowBlank="1" showInputMessage="1" showErrorMessage="1" sqref="O5:P6">
      <formula1>$Q$8</formula1>
    </dataValidation>
  </dataValidations>
  <hyperlinks>
    <hyperlink ref="A1:L1" location="'3-流动资产汇总'!B17" display="=&quot;持有待售资产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0584" name="Check Box 72" r:id="rId4">
              <controlPr defaultSize="0">
                <anchor moveWithCells="1">
                  <from>
                    <xdr:col>12</xdr:col>
                    <xdr:colOff>95250</xdr:colOff>
                    <xdr:row>0</xdr:row>
                    <xdr:rowOff>56515</xdr:rowOff>
                  </from>
                  <to>
                    <xdr:col>14</xdr:col>
                    <xdr:colOff>31750</xdr:colOff>
                    <xdr:row>1</xdr:row>
                    <xdr:rowOff>120015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1"/>
  <sheetViews>
    <sheetView view="pageBreakPreview" zoomScale="85" zoomScaleNormal="100" workbookViewId="0">
      <pane xSplit="1" ySplit="6" topLeftCell="B7" activePane="bottomRight" state="frozen"/>
      <selection/>
      <selection pane="topRight"/>
      <selection pane="bottomLeft"/>
      <selection pane="bottomRight" activeCell="I13" sqref="I13"/>
    </sheetView>
  </sheetViews>
  <sheetFormatPr defaultColWidth="8.66666666666667" defaultRowHeight="15.75" customHeight="1"/>
  <cols>
    <col min="1" max="1" width="5.75" style="11" customWidth="1"/>
    <col min="2" max="2" width="26.3333333333333" style="11" customWidth="1"/>
    <col min="3" max="3" width="9.5" style="11" customWidth="1"/>
    <col min="4" max="4" width="19.25" style="11" customWidth="1"/>
    <col min="5" max="8" width="13.3333333333333" style="11" customWidth="1"/>
    <col min="9" max="9" width="15.8333333333333" style="11" customWidth="1"/>
    <col min="10" max="32" width="9" style="11"/>
    <col min="33" max="16384" width="8.66666666666667" style="11"/>
  </cols>
  <sheetData>
    <row r="1" s="7" customFormat="1" ht="30" customHeight="1" spans="1:9">
      <c r="A1" s="12" t="str">
        <f>"一年内到期的非流动资产评估"&amp;表头信息!E35</f>
        <v>一年内到期的非流动资产评估明细表</v>
      </c>
      <c r="B1" s="12"/>
      <c r="C1" s="12"/>
      <c r="D1" s="12"/>
      <c r="E1" s="12"/>
      <c r="F1" s="12"/>
      <c r="G1" s="12"/>
      <c r="H1" s="46"/>
      <c r="I1" s="46"/>
    </row>
    <row r="2" customHeight="1" spans="1:9">
      <c r="A2" s="13" t="s">
        <v>557</v>
      </c>
      <c r="B2" s="13"/>
      <c r="C2" s="13"/>
      <c r="D2" s="13"/>
      <c r="E2" s="13"/>
      <c r="F2" s="14"/>
      <c r="G2" s="14"/>
      <c r="H2" s="14"/>
      <c r="I2" s="14"/>
    </row>
    <row r="3" customHeight="1" spans="1:9">
      <c r="A3" s="13"/>
      <c r="B3" s="13"/>
      <c r="C3" s="13"/>
      <c r="D3" s="13"/>
      <c r="E3" s="13"/>
      <c r="F3" s="14"/>
      <c r="G3" s="14"/>
      <c r="H3" s="14"/>
      <c r="I3" s="15" t="s">
        <v>558</v>
      </c>
    </row>
    <row r="4" customHeight="1" spans="1:9">
      <c r="A4" s="83" t="str">
        <f>表头信息!D2&amp;表头信息!E2</f>
        <v>产权持有单位：西安曲江楼观旅游农业开发有限公司</v>
      </c>
      <c r="B4" s="18"/>
      <c r="C4" s="18"/>
      <c r="D4" s="18"/>
      <c r="E4" s="18"/>
      <c r="F4" s="18"/>
      <c r="G4" s="18"/>
      <c r="H4" s="18"/>
      <c r="I4" s="19" t="s">
        <v>3</v>
      </c>
    </row>
    <row r="5" s="8" customFormat="1" customHeight="1" spans="1:16">
      <c r="A5" s="20" t="s">
        <v>5</v>
      </c>
      <c r="B5" s="20" t="s">
        <v>508</v>
      </c>
      <c r="C5" s="20" t="s">
        <v>389</v>
      </c>
      <c r="D5" s="20" t="s">
        <v>511</v>
      </c>
      <c r="E5" s="20" t="s">
        <v>238</v>
      </c>
      <c r="F5" s="20" t="s">
        <v>239</v>
      </c>
      <c r="G5" s="20" t="s">
        <v>240</v>
      </c>
      <c r="H5" s="20" t="s">
        <v>241</v>
      </c>
      <c r="I5" s="20" t="s">
        <v>8</v>
      </c>
      <c r="J5" s="89" t="s">
        <v>297</v>
      </c>
      <c r="K5" s="89" t="s">
        <v>311</v>
      </c>
      <c r="L5" s="89" t="s">
        <v>311</v>
      </c>
      <c r="M5" s="89" t="s">
        <v>312</v>
      </c>
      <c r="N5" s="89" t="s">
        <v>400</v>
      </c>
      <c r="O5" s="89" t="s">
        <v>345</v>
      </c>
      <c r="P5" s="89" t="s">
        <v>425</v>
      </c>
    </row>
    <row r="6" s="8" customFormat="1" customHeight="1" spans="1:16">
      <c r="A6" s="21"/>
      <c r="B6" s="21"/>
      <c r="C6" s="21"/>
      <c r="D6" s="21"/>
      <c r="E6" s="21"/>
      <c r="F6" s="21"/>
      <c r="G6" s="21"/>
      <c r="H6" s="21"/>
      <c r="I6" s="21"/>
      <c r="J6" s="89" t="s">
        <v>559</v>
      </c>
      <c r="K6" s="89" t="s">
        <v>318</v>
      </c>
      <c r="L6" s="89" t="s">
        <v>319</v>
      </c>
      <c r="M6" s="89" t="s">
        <v>320</v>
      </c>
      <c r="N6" s="89" t="s">
        <v>403</v>
      </c>
      <c r="O6" s="89" t="s">
        <v>348</v>
      </c>
      <c r="P6" s="89" t="s">
        <v>347</v>
      </c>
    </row>
    <row r="7" s="9" customFormat="1" customHeight="1" spans="1:9">
      <c r="A7" s="22">
        <v>1</v>
      </c>
      <c r="B7" s="23"/>
      <c r="C7" s="24"/>
      <c r="D7" s="72"/>
      <c r="E7" s="25"/>
      <c r="F7" s="25"/>
      <c r="G7" s="51">
        <f>F7-E7</f>
        <v>0</v>
      </c>
      <c r="H7" s="51">
        <f>IF(E7=0,0,G7/ABS(E7))*100</f>
        <v>0</v>
      </c>
      <c r="I7" s="26"/>
    </row>
    <row r="8" s="9" customFormat="1" customHeight="1" spans="1:9">
      <c r="A8" s="22">
        <v>2</v>
      </c>
      <c r="B8" s="23"/>
      <c r="C8" s="24"/>
      <c r="D8" s="72"/>
      <c r="E8" s="25"/>
      <c r="F8" s="25"/>
      <c r="G8" s="51">
        <f t="shared" ref="G8:G26" si="0">F8-E8</f>
        <v>0</v>
      </c>
      <c r="H8" s="51">
        <f t="shared" ref="H8:H27" si="1">IF(E8=0,0,G8/ABS(E8))*100</f>
        <v>0</v>
      </c>
      <c r="I8" s="26"/>
    </row>
    <row r="9" s="9" customFormat="1" customHeight="1" spans="1:9">
      <c r="A9" s="22">
        <v>3</v>
      </c>
      <c r="B9" s="23"/>
      <c r="C9" s="24"/>
      <c r="D9" s="72"/>
      <c r="E9" s="25"/>
      <c r="F9" s="25"/>
      <c r="G9" s="51">
        <f t="shared" si="0"/>
        <v>0</v>
      </c>
      <c r="H9" s="51">
        <f t="shared" si="1"/>
        <v>0</v>
      </c>
      <c r="I9" s="26"/>
    </row>
    <row r="10" s="9" customFormat="1" customHeight="1" spans="1:9">
      <c r="A10" s="22">
        <v>4</v>
      </c>
      <c r="B10" s="23"/>
      <c r="C10" s="24"/>
      <c r="D10" s="72"/>
      <c r="E10" s="25"/>
      <c r="F10" s="25"/>
      <c r="G10" s="51">
        <f t="shared" si="0"/>
        <v>0</v>
      </c>
      <c r="H10" s="51">
        <f t="shared" si="1"/>
        <v>0</v>
      </c>
      <c r="I10" s="26"/>
    </row>
    <row r="11" s="9" customFormat="1" customHeight="1" spans="1:9">
      <c r="A11" s="22">
        <v>5</v>
      </c>
      <c r="B11" s="23"/>
      <c r="C11" s="24"/>
      <c r="D11" s="72"/>
      <c r="E11" s="25"/>
      <c r="F11" s="25"/>
      <c r="G11" s="51">
        <f t="shared" si="0"/>
        <v>0</v>
      </c>
      <c r="H11" s="51">
        <f t="shared" si="1"/>
        <v>0</v>
      </c>
      <c r="I11" s="26"/>
    </row>
    <row r="12" s="9" customFormat="1" customHeight="1" spans="1:9">
      <c r="A12" s="22">
        <v>6</v>
      </c>
      <c r="B12" s="23"/>
      <c r="C12" s="24"/>
      <c r="D12" s="72"/>
      <c r="E12" s="25"/>
      <c r="F12" s="25"/>
      <c r="G12" s="51">
        <f t="shared" si="0"/>
        <v>0</v>
      </c>
      <c r="H12" s="51">
        <f t="shared" si="1"/>
        <v>0</v>
      </c>
      <c r="I12" s="26"/>
    </row>
    <row r="13" s="9" customFormat="1" customHeight="1" spans="1:9">
      <c r="A13" s="22">
        <v>7</v>
      </c>
      <c r="B13" s="23"/>
      <c r="C13" s="24"/>
      <c r="D13" s="72"/>
      <c r="E13" s="25"/>
      <c r="F13" s="25"/>
      <c r="G13" s="51">
        <f t="shared" si="0"/>
        <v>0</v>
      </c>
      <c r="H13" s="51">
        <f t="shared" si="1"/>
        <v>0</v>
      </c>
      <c r="I13" s="26"/>
    </row>
    <row r="14" s="9" customFormat="1" customHeight="1" spans="1:9">
      <c r="A14" s="22">
        <v>8</v>
      </c>
      <c r="B14" s="23"/>
      <c r="C14" s="24"/>
      <c r="D14" s="72"/>
      <c r="E14" s="25"/>
      <c r="F14" s="25"/>
      <c r="G14" s="51">
        <f t="shared" si="0"/>
        <v>0</v>
      </c>
      <c r="H14" s="51">
        <f t="shared" si="1"/>
        <v>0</v>
      </c>
      <c r="I14" s="26"/>
    </row>
    <row r="15" s="9" customFormat="1" customHeight="1" spans="1:9">
      <c r="A15" s="22">
        <v>9</v>
      </c>
      <c r="B15" s="23"/>
      <c r="C15" s="24"/>
      <c r="D15" s="72"/>
      <c r="E15" s="25"/>
      <c r="F15" s="25"/>
      <c r="G15" s="51">
        <f t="shared" si="0"/>
        <v>0</v>
      </c>
      <c r="H15" s="51">
        <f t="shared" si="1"/>
        <v>0</v>
      </c>
      <c r="I15" s="26"/>
    </row>
    <row r="16" s="9" customFormat="1" customHeight="1" spans="1:9">
      <c r="A16" s="22">
        <v>10</v>
      </c>
      <c r="B16" s="23"/>
      <c r="C16" s="24"/>
      <c r="D16" s="72"/>
      <c r="E16" s="25"/>
      <c r="F16" s="25"/>
      <c r="G16" s="51">
        <f t="shared" si="0"/>
        <v>0</v>
      </c>
      <c r="H16" s="51">
        <f t="shared" si="1"/>
        <v>0</v>
      </c>
      <c r="I16" s="26"/>
    </row>
    <row r="17" s="9" customFormat="1" customHeight="1" spans="1:9">
      <c r="A17" s="22">
        <v>11</v>
      </c>
      <c r="B17" s="23"/>
      <c r="C17" s="24"/>
      <c r="D17" s="72"/>
      <c r="E17" s="25"/>
      <c r="F17" s="25"/>
      <c r="G17" s="51">
        <f t="shared" si="0"/>
        <v>0</v>
      </c>
      <c r="H17" s="51">
        <f t="shared" si="1"/>
        <v>0</v>
      </c>
      <c r="I17" s="26"/>
    </row>
    <row r="18" s="9" customFormat="1" customHeight="1" spans="1:9">
      <c r="A18" s="22">
        <v>12</v>
      </c>
      <c r="B18" s="23"/>
      <c r="C18" s="24"/>
      <c r="D18" s="72"/>
      <c r="E18" s="25"/>
      <c r="F18" s="25"/>
      <c r="G18" s="51">
        <f t="shared" si="0"/>
        <v>0</v>
      </c>
      <c r="H18" s="51">
        <f t="shared" si="1"/>
        <v>0</v>
      </c>
      <c r="I18" s="26"/>
    </row>
    <row r="19" s="9" customFormat="1" customHeight="1" spans="1:9">
      <c r="A19" s="22">
        <v>13</v>
      </c>
      <c r="B19" s="23"/>
      <c r="C19" s="24"/>
      <c r="D19" s="72"/>
      <c r="E19" s="25"/>
      <c r="F19" s="25"/>
      <c r="G19" s="51">
        <f t="shared" si="0"/>
        <v>0</v>
      </c>
      <c r="H19" s="51">
        <f t="shared" si="1"/>
        <v>0</v>
      </c>
      <c r="I19" s="26"/>
    </row>
    <row r="20" s="9" customFormat="1" customHeight="1" spans="1:9">
      <c r="A20" s="22">
        <v>14</v>
      </c>
      <c r="B20" s="23"/>
      <c r="C20" s="24"/>
      <c r="D20" s="72"/>
      <c r="E20" s="25"/>
      <c r="F20" s="25"/>
      <c r="G20" s="51">
        <f t="shared" si="0"/>
        <v>0</v>
      </c>
      <c r="H20" s="51">
        <f t="shared" si="1"/>
        <v>0</v>
      </c>
      <c r="I20" s="26"/>
    </row>
    <row r="21" s="9" customFormat="1" customHeight="1" spans="1:9">
      <c r="A21" s="22">
        <v>15</v>
      </c>
      <c r="B21" s="23"/>
      <c r="C21" s="24"/>
      <c r="D21" s="72"/>
      <c r="E21" s="25"/>
      <c r="F21" s="25"/>
      <c r="G21" s="51">
        <f t="shared" si="0"/>
        <v>0</v>
      </c>
      <c r="H21" s="51">
        <f t="shared" si="1"/>
        <v>0</v>
      </c>
      <c r="I21" s="26"/>
    </row>
    <row r="22" s="9" customFormat="1" customHeight="1" spans="1:9">
      <c r="A22" s="22">
        <v>16</v>
      </c>
      <c r="B22" s="23"/>
      <c r="C22" s="24"/>
      <c r="D22" s="72"/>
      <c r="E22" s="25"/>
      <c r="F22" s="25"/>
      <c r="G22" s="51">
        <f t="shared" si="0"/>
        <v>0</v>
      </c>
      <c r="H22" s="51">
        <f t="shared" si="1"/>
        <v>0</v>
      </c>
      <c r="I22" s="26"/>
    </row>
    <row r="23" s="9" customFormat="1" customHeight="1" spans="1:9">
      <c r="A23" s="22">
        <v>17</v>
      </c>
      <c r="B23" s="23"/>
      <c r="C23" s="24"/>
      <c r="D23" s="72"/>
      <c r="E23" s="25"/>
      <c r="F23" s="25"/>
      <c r="G23" s="51">
        <f t="shared" si="0"/>
        <v>0</v>
      </c>
      <c r="H23" s="51">
        <f t="shared" si="1"/>
        <v>0</v>
      </c>
      <c r="I23" s="26"/>
    </row>
    <row r="24" s="9" customFormat="1" customHeight="1" spans="1:9">
      <c r="A24" s="22">
        <v>18</v>
      </c>
      <c r="B24" s="23"/>
      <c r="C24" s="24"/>
      <c r="D24" s="72"/>
      <c r="E24" s="25"/>
      <c r="F24" s="25"/>
      <c r="G24" s="51">
        <f t="shared" si="0"/>
        <v>0</v>
      </c>
      <c r="H24" s="51">
        <f t="shared" si="1"/>
        <v>0</v>
      </c>
      <c r="I24" s="26"/>
    </row>
    <row r="25" s="9" customFormat="1" customHeight="1" spans="1:9">
      <c r="A25" s="22">
        <v>19</v>
      </c>
      <c r="B25" s="23"/>
      <c r="C25" s="24"/>
      <c r="D25" s="72"/>
      <c r="E25" s="25"/>
      <c r="F25" s="25"/>
      <c r="G25" s="51">
        <f t="shared" si="0"/>
        <v>0</v>
      </c>
      <c r="H25" s="51">
        <f t="shared" si="1"/>
        <v>0</v>
      </c>
      <c r="I25" s="26"/>
    </row>
    <row r="26" s="9" customFormat="1" customHeight="1" spans="1:9">
      <c r="A26" s="22">
        <v>20</v>
      </c>
      <c r="B26" s="23"/>
      <c r="C26" s="24"/>
      <c r="D26" s="72"/>
      <c r="E26" s="25"/>
      <c r="F26" s="25"/>
      <c r="G26" s="51">
        <f t="shared" si="0"/>
        <v>0</v>
      </c>
      <c r="H26" s="51">
        <f t="shared" si="1"/>
        <v>0</v>
      </c>
      <c r="I26" s="26"/>
    </row>
    <row r="27" s="9" customFormat="1" customHeight="1" spans="1:9">
      <c r="A27" s="27" t="s">
        <v>384</v>
      </c>
      <c r="B27" s="28"/>
      <c r="C27" s="28"/>
      <c r="D27" s="29"/>
      <c r="E27" s="97">
        <f>SUM(E7:E26)</f>
        <v>0</v>
      </c>
      <c r="F27" s="97">
        <f>SUM(F7:F26)</f>
        <v>0</v>
      </c>
      <c r="G27" s="97">
        <f>IF(SUM(G7:G26)-(F27-E27)&lt;0.001,SUM(G7:G26),"false")</f>
        <v>0</v>
      </c>
      <c r="H27" s="51">
        <f t="shared" si="1"/>
        <v>0</v>
      </c>
      <c r="I27" s="31"/>
    </row>
    <row r="28" s="10" customFormat="1" customHeight="1" spans="1:9">
      <c r="A28" s="32"/>
      <c r="D28" s="33"/>
      <c r="E28" s="33"/>
      <c r="F28" s="33"/>
      <c r="G28" s="34"/>
      <c r="H28" s="34"/>
      <c r="I28" s="34"/>
    </row>
    <row r="29" s="10" customFormat="1" customHeight="1" spans="1:9">
      <c r="A29" s="35" t="str">
        <f>表头信息!D8&amp;表头信息!E8</f>
        <v>产权持有单位填表人：谭勃</v>
      </c>
      <c r="B29" s="35"/>
      <c r="C29" s="35"/>
      <c r="D29" s="35"/>
      <c r="E29" s="39"/>
      <c r="F29" s="39"/>
      <c r="G29" s="70" t="str">
        <f>表头信息!D20&amp;表头信息!E23</f>
        <v>评估人员：柳青、殷涛</v>
      </c>
      <c r="H29" s="98"/>
      <c r="I29" s="98"/>
    </row>
    <row r="30" s="10" customFormat="1" customHeight="1" spans="1:9">
      <c r="A30" s="38" t="str">
        <f>表头信息!D11&amp;表头信息!E11</f>
        <v>填表日期：2022年11月2日</v>
      </c>
      <c r="B30" s="36"/>
      <c r="C30" s="36"/>
      <c r="D30" s="36"/>
      <c r="E30" s="39"/>
      <c r="F30" s="39"/>
      <c r="H30" s="39"/>
      <c r="I30" s="39"/>
    </row>
    <row r="31" customHeight="1" spans="4:6">
      <c r="D31" s="71"/>
      <c r="E31" s="71"/>
      <c r="F31" s="71"/>
    </row>
  </sheetData>
  <protectedRanges>
    <protectedRange sqref="A7:F26 I7:I26" name="区域1"/>
  </protectedRanges>
  <mergeCells count="15">
    <mergeCell ref="A1:I1"/>
    <mergeCell ref="A2:I2"/>
    <mergeCell ref="A27:D27"/>
    <mergeCell ref="D28:F28"/>
    <mergeCell ref="A29:D29"/>
    <mergeCell ref="G29:I29"/>
    <mergeCell ref="A5:A6"/>
    <mergeCell ref="B5:B6"/>
    <mergeCell ref="C5:C6"/>
    <mergeCell ref="D5:D6"/>
    <mergeCell ref="E5:E6"/>
    <mergeCell ref="F5:F6"/>
    <mergeCell ref="G5:G6"/>
    <mergeCell ref="H5:H6"/>
    <mergeCell ref="I5:I6"/>
  </mergeCells>
  <conditionalFormatting sqref="J5:P6">
    <cfRule type="expression" dxfId="0" priority="1" stopIfTrue="1">
      <formula>$K$8=""</formula>
    </cfRule>
  </conditionalFormatting>
  <dataValidations count="1">
    <dataValidation type="list" allowBlank="1" showInputMessage="1" showErrorMessage="1" sqref="O5:O6 K5:M6">
      <formula1>$L$8</formula1>
    </dataValidation>
  </dataValidations>
  <hyperlinks>
    <hyperlink ref="A1:I1" location="'3-流动资产汇总'!B18" display="=&quot;一年内到期的非流动资产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1608" name="Check Box 72" r:id="rId4">
              <controlPr defaultSize="0">
                <anchor moveWithCells="1">
                  <from>
                    <xdr:col>9</xdr:col>
                    <xdr:colOff>152400</xdr:colOff>
                    <xdr:row>0</xdr:row>
                    <xdr:rowOff>114300</xdr:rowOff>
                  </from>
                  <to>
                    <xdr:col>11</xdr:col>
                    <xdr:colOff>203200</xdr:colOff>
                    <xdr:row>2</xdr:row>
                    <xdr:rowOff>19050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31"/>
  <sheetViews>
    <sheetView view="pageBreakPreview" zoomScale="90" zoomScaleNormal="100" workbookViewId="0">
      <pane xSplit="1" ySplit="6" topLeftCell="B7" activePane="bottomRight" state="frozen"/>
      <selection/>
      <selection pane="topRight"/>
      <selection pane="bottomLeft"/>
      <selection pane="bottomRight" activeCell="I13" sqref="I13"/>
    </sheetView>
  </sheetViews>
  <sheetFormatPr defaultColWidth="8.66666666666667" defaultRowHeight="15.75" customHeight="1"/>
  <cols>
    <col min="1" max="1" width="5.5" style="11" customWidth="1"/>
    <col min="2" max="2" width="27.0833333333333" style="11" customWidth="1"/>
    <col min="3" max="3" width="9.75" style="11" customWidth="1"/>
    <col min="4" max="4" width="16" style="11" customWidth="1"/>
    <col min="5" max="9" width="11.8333333333333" style="11" customWidth="1"/>
    <col min="10" max="10" width="13.25" style="11" customWidth="1"/>
    <col min="11" max="32" width="9" style="11"/>
    <col min="33" max="16384" width="8.66666666666667" style="11"/>
  </cols>
  <sheetData>
    <row r="1" s="7" customFormat="1" ht="30" customHeight="1" spans="1:10">
      <c r="A1" s="12" t="str">
        <f>"其他流动资产评估"&amp;表头信息!E35</f>
        <v>其他流动资产评估明细表</v>
      </c>
      <c r="B1" s="12"/>
      <c r="C1" s="12"/>
      <c r="D1" s="12"/>
      <c r="E1" s="12"/>
      <c r="F1" s="12"/>
      <c r="G1" s="12"/>
      <c r="H1" s="46"/>
      <c r="I1" s="46"/>
      <c r="J1" s="46"/>
    </row>
    <row r="2" customHeight="1" spans="1:10">
      <c r="A2" s="13" t="str">
        <f>表头信息!D5&amp;表头信息!E5</f>
        <v>评估基准日：2022年10月31日</v>
      </c>
      <c r="B2" s="13"/>
      <c r="C2" s="13"/>
      <c r="D2" s="13"/>
      <c r="E2" s="13"/>
      <c r="F2" s="13"/>
      <c r="G2" s="13"/>
      <c r="H2" s="13"/>
      <c r="I2" s="13"/>
      <c r="J2" s="13"/>
    </row>
    <row r="3" customHeight="1" spans="1:10">
      <c r="A3" s="13"/>
      <c r="B3" s="13"/>
      <c r="C3" s="13"/>
      <c r="D3" s="13"/>
      <c r="E3" s="13"/>
      <c r="F3" s="13"/>
      <c r="G3" s="13"/>
      <c r="H3" s="13"/>
      <c r="I3" s="13"/>
      <c r="J3" s="56" t="s">
        <v>560</v>
      </c>
    </row>
    <row r="4" customHeight="1" spans="1:10">
      <c r="A4" s="83" t="str">
        <f>表头信息!D2&amp;表头信息!E2</f>
        <v>产权持有单位：西安曲江楼观旅游农业开发有限公司</v>
      </c>
      <c r="B4" s="18"/>
      <c r="C4" s="18"/>
      <c r="D4" s="18"/>
      <c r="E4" s="18"/>
      <c r="F4" s="18"/>
      <c r="G4" s="18"/>
      <c r="H4" s="18"/>
      <c r="I4" s="18"/>
      <c r="J4" s="19" t="s">
        <v>3</v>
      </c>
    </row>
    <row r="5" s="8" customFormat="1" customHeight="1" spans="1:17">
      <c r="A5" s="20" t="s">
        <v>5</v>
      </c>
      <c r="B5" s="20" t="s">
        <v>508</v>
      </c>
      <c r="C5" s="20" t="s">
        <v>389</v>
      </c>
      <c r="D5" s="20" t="s">
        <v>511</v>
      </c>
      <c r="E5" s="20" t="s">
        <v>354</v>
      </c>
      <c r="F5" s="20" t="s">
        <v>238</v>
      </c>
      <c r="G5" s="20" t="s">
        <v>239</v>
      </c>
      <c r="H5" s="20" t="s">
        <v>240</v>
      </c>
      <c r="I5" s="20" t="s">
        <v>241</v>
      </c>
      <c r="J5" s="20" t="s">
        <v>8</v>
      </c>
      <c r="K5" s="89" t="s">
        <v>297</v>
      </c>
      <c r="L5" s="89" t="s">
        <v>311</v>
      </c>
      <c r="M5" s="89" t="s">
        <v>311</v>
      </c>
      <c r="N5" s="89" t="s">
        <v>312</v>
      </c>
      <c r="O5" s="89" t="s">
        <v>400</v>
      </c>
      <c r="P5" s="89" t="s">
        <v>345</v>
      </c>
      <c r="Q5" s="89" t="s">
        <v>425</v>
      </c>
    </row>
    <row r="6" s="8" customFormat="1" customHeight="1" spans="1:17">
      <c r="A6" s="21"/>
      <c r="B6" s="21"/>
      <c r="C6" s="21"/>
      <c r="D6" s="21"/>
      <c r="E6" s="21"/>
      <c r="F6" s="21"/>
      <c r="G6" s="21"/>
      <c r="H6" s="21"/>
      <c r="I6" s="21" t="s">
        <v>314</v>
      </c>
      <c r="J6" s="21"/>
      <c r="K6" s="89" t="s">
        <v>512</v>
      </c>
      <c r="L6" s="89" t="s">
        <v>318</v>
      </c>
      <c r="M6" s="89" t="s">
        <v>319</v>
      </c>
      <c r="N6" s="89" t="s">
        <v>320</v>
      </c>
      <c r="O6" s="89" t="s">
        <v>403</v>
      </c>
      <c r="P6" s="89" t="s">
        <v>348</v>
      </c>
      <c r="Q6" s="89" t="s">
        <v>347</v>
      </c>
    </row>
    <row r="7" s="9" customFormat="1" customHeight="1" spans="1:10">
      <c r="A7" s="22">
        <v>1</v>
      </c>
      <c r="B7" s="23"/>
      <c r="C7" s="24"/>
      <c r="D7" s="22"/>
      <c r="E7" s="73"/>
      <c r="F7" s="25"/>
      <c r="G7" s="25"/>
      <c r="H7" s="51">
        <f>G7-F7</f>
        <v>0</v>
      </c>
      <c r="I7" s="51">
        <f>IF(F7=0,0,H7/ABS(F7))*100</f>
        <v>0</v>
      </c>
      <c r="J7" s="26"/>
    </row>
    <row r="8" s="9" customFormat="1" customHeight="1" spans="1:10">
      <c r="A8" s="22">
        <v>2</v>
      </c>
      <c r="B8" s="23"/>
      <c r="C8" s="24"/>
      <c r="D8" s="23"/>
      <c r="E8" s="94"/>
      <c r="F8" s="25"/>
      <c r="G8" s="25"/>
      <c r="H8" s="51">
        <f t="shared" ref="H8:H26" si="0">G8-F8</f>
        <v>0</v>
      </c>
      <c r="I8" s="51">
        <f t="shared" ref="I8:I27" si="1">IF(F8=0,0,H8/ABS(F8))*100</f>
        <v>0</v>
      </c>
      <c r="J8" s="26"/>
    </row>
    <row r="9" s="9" customFormat="1" customHeight="1" spans="1:10">
      <c r="A9" s="22">
        <v>3</v>
      </c>
      <c r="B9" s="23"/>
      <c r="C9" s="24"/>
      <c r="D9" s="23"/>
      <c r="E9" s="94"/>
      <c r="F9" s="25"/>
      <c r="G9" s="25"/>
      <c r="H9" s="51">
        <f t="shared" si="0"/>
        <v>0</v>
      </c>
      <c r="I9" s="51">
        <f t="shared" si="1"/>
        <v>0</v>
      </c>
      <c r="J9" s="26"/>
    </row>
    <row r="10" s="9" customFormat="1" customHeight="1" spans="1:10">
      <c r="A10" s="22">
        <v>4</v>
      </c>
      <c r="B10" s="23"/>
      <c r="C10" s="24"/>
      <c r="D10" s="23"/>
      <c r="E10" s="94"/>
      <c r="F10" s="25"/>
      <c r="G10" s="25"/>
      <c r="H10" s="51">
        <f t="shared" si="0"/>
        <v>0</v>
      </c>
      <c r="I10" s="51">
        <f t="shared" si="1"/>
        <v>0</v>
      </c>
      <c r="J10" s="26"/>
    </row>
    <row r="11" s="9" customFormat="1" customHeight="1" spans="1:10">
      <c r="A11" s="22">
        <v>5</v>
      </c>
      <c r="B11" s="23"/>
      <c r="C11" s="24"/>
      <c r="D11" s="23"/>
      <c r="E11" s="94"/>
      <c r="F11" s="25"/>
      <c r="G11" s="25"/>
      <c r="H11" s="51">
        <f t="shared" si="0"/>
        <v>0</v>
      </c>
      <c r="I11" s="51">
        <f t="shared" si="1"/>
        <v>0</v>
      </c>
      <c r="J11" s="26"/>
    </row>
    <row r="12" s="9" customFormat="1" customHeight="1" spans="1:10">
      <c r="A12" s="22">
        <v>6</v>
      </c>
      <c r="B12" s="23"/>
      <c r="C12" s="24"/>
      <c r="D12" s="23"/>
      <c r="E12" s="94"/>
      <c r="F12" s="25"/>
      <c r="G12" s="25"/>
      <c r="H12" s="51">
        <f t="shared" si="0"/>
        <v>0</v>
      </c>
      <c r="I12" s="51">
        <f t="shared" si="1"/>
        <v>0</v>
      </c>
      <c r="J12" s="26"/>
    </row>
    <row r="13" s="9" customFormat="1" customHeight="1" spans="1:10">
      <c r="A13" s="22">
        <v>7</v>
      </c>
      <c r="B13" s="23"/>
      <c r="C13" s="24"/>
      <c r="D13" s="23"/>
      <c r="E13" s="94"/>
      <c r="F13" s="25"/>
      <c r="G13" s="25"/>
      <c r="H13" s="51">
        <f t="shared" si="0"/>
        <v>0</v>
      </c>
      <c r="I13" s="51">
        <f t="shared" si="1"/>
        <v>0</v>
      </c>
      <c r="J13" s="26"/>
    </row>
    <row r="14" s="9" customFormat="1" customHeight="1" spans="1:10">
      <c r="A14" s="22">
        <v>8</v>
      </c>
      <c r="B14" s="23"/>
      <c r="C14" s="24"/>
      <c r="D14" s="23"/>
      <c r="E14" s="94"/>
      <c r="F14" s="25"/>
      <c r="G14" s="25"/>
      <c r="H14" s="51">
        <f t="shared" si="0"/>
        <v>0</v>
      </c>
      <c r="I14" s="51">
        <f t="shared" si="1"/>
        <v>0</v>
      </c>
      <c r="J14" s="26"/>
    </row>
    <row r="15" s="9" customFormat="1" customHeight="1" spans="1:10">
      <c r="A15" s="22">
        <v>9</v>
      </c>
      <c r="B15" s="23"/>
      <c r="C15" s="24"/>
      <c r="D15" s="23"/>
      <c r="E15" s="94"/>
      <c r="F15" s="25"/>
      <c r="G15" s="25"/>
      <c r="H15" s="51">
        <f t="shared" si="0"/>
        <v>0</v>
      </c>
      <c r="I15" s="51">
        <f t="shared" si="1"/>
        <v>0</v>
      </c>
      <c r="J15" s="26"/>
    </row>
    <row r="16" s="9" customFormat="1" customHeight="1" spans="1:10">
      <c r="A16" s="22">
        <v>10</v>
      </c>
      <c r="B16" s="23"/>
      <c r="C16" s="24"/>
      <c r="D16" s="23"/>
      <c r="E16" s="94"/>
      <c r="F16" s="25"/>
      <c r="G16" s="25"/>
      <c r="H16" s="51">
        <f t="shared" si="0"/>
        <v>0</v>
      </c>
      <c r="I16" s="51">
        <f t="shared" si="1"/>
        <v>0</v>
      </c>
      <c r="J16" s="26"/>
    </row>
    <row r="17" s="9" customFormat="1" customHeight="1" spans="1:10">
      <c r="A17" s="22">
        <v>11</v>
      </c>
      <c r="B17" s="23"/>
      <c r="C17" s="24"/>
      <c r="D17" s="23"/>
      <c r="E17" s="94"/>
      <c r="F17" s="25"/>
      <c r="G17" s="25"/>
      <c r="H17" s="51">
        <f t="shared" si="0"/>
        <v>0</v>
      </c>
      <c r="I17" s="51">
        <f t="shared" si="1"/>
        <v>0</v>
      </c>
      <c r="J17" s="26"/>
    </row>
    <row r="18" s="9" customFormat="1" customHeight="1" spans="1:10">
      <c r="A18" s="22">
        <v>12</v>
      </c>
      <c r="B18" s="23"/>
      <c r="C18" s="24"/>
      <c r="D18" s="23"/>
      <c r="E18" s="94"/>
      <c r="F18" s="25"/>
      <c r="G18" s="25"/>
      <c r="H18" s="51">
        <f t="shared" si="0"/>
        <v>0</v>
      </c>
      <c r="I18" s="51">
        <f t="shared" si="1"/>
        <v>0</v>
      </c>
      <c r="J18" s="26"/>
    </row>
    <row r="19" s="9" customFormat="1" customHeight="1" spans="1:10">
      <c r="A19" s="22">
        <v>13</v>
      </c>
      <c r="B19" s="23"/>
      <c r="C19" s="24"/>
      <c r="D19" s="23"/>
      <c r="E19" s="94"/>
      <c r="F19" s="25"/>
      <c r="G19" s="25"/>
      <c r="H19" s="51">
        <f t="shared" si="0"/>
        <v>0</v>
      </c>
      <c r="I19" s="51">
        <f t="shared" si="1"/>
        <v>0</v>
      </c>
      <c r="J19" s="26"/>
    </row>
    <row r="20" s="9" customFormat="1" customHeight="1" spans="1:10">
      <c r="A20" s="22">
        <v>14</v>
      </c>
      <c r="B20" s="23"/>
      <c r="C20" s="24"/>
      <c r="D20" s="23"/>
      <c r="E20" s="94"/>
      <c r="F20" s="25"/>
      <c r="G20" s="25"/>
      <c r="H20" s="51">
        <f t="shared" si="0"/>
        <v>0</v>
      </c>
      <c r="I20" s="51">
        <f t="shared" si="1"/>
        <v>0</v>
      </c>
      <c r="J20" s="26"/>
    </row>
    <row r="21" s="9" customFormat="1" customHeight="1" spans="1:10">
      <c r="A21" s="22">
        <v>15</v>
      </c>
      <c r="B21" s="23"/>
      <c r="C21" s="24"/>
      <c r="D21" s="23"/>
      <c r="E21" s="94"/>
      <c r="F21" s="25"/>
      <c r="G21" s="25"/>
      <c r="H21" s="51">
        <f t="shared" si="0"/>
        <v>0</v>
      </c>
      <c r="I21" s="51">
        <f t="shared" si="1"/>
        <v>0</v>
      </c>
      <c r="J21" s="26"/>
    </row>
    <row r="22" s="9" customFormat="1" customHeight="1" spans="1:10">
      <c r="A22" s="22">
        <v>16</v>
      </c>
      <c r="B22" s="23"/>
      <c r="C22" s="24"/>
      <c r="D22" s="23"/>
      <c r="E22" s="94"/>
      <c r="F22" s="25"/>
      <c r="G22" s="25"/>
      <c r="H22" s="51">
        <f t="shared" si="0"/>
        <v>0</v>
      </c>
      <c r="I22" s="51">
        <f t="shared" si="1"/>
        <v>0</v>
      </c>
      <c r="J22" s="26"/>
    </row>
    <row r="23" s="9" customFormat="1" customHeight="1" spans="1:10">
      <c r="A23" s="22">
        <v>17</v>
      </c>
      <c r="B23" s="23"/>
      <c r="C23" s="24"/>
      <c r="D23" s="23"/>
      <c r="E23" s="94"/>
      <c r="F23" s="25"/>
      <c r="G23" s="25"/>
      <c r="H23" s="51">
        <f t="shared" si="0"/>
        <v>0</v>
      </c>
      <c r="I23" s="51">
        <f t="shared" si="1"/>
        <v>0</v>
      </c>
      <c r="J23" s="26"/>
    </row>
    <row r="24" s="9" customFormat="1" customHeight="1" spans="1:10">
      <c r="A24" s="22">
        <v>18</v>
      </c>
      <c r="B24" s="23"/>
      <c r="C24" s="24"/>
      <c r="D24" s="23"/>
      <c r="E24" s="94"/>
      <c r="F24" s="25"/>
      <c r="G24" s="25"/>
      <c r="H24" s="51">
        <f t="shared" si="0"/>
        <v>0</v>
      </c>
      <c r="I24" s="51">
        <f t="shared" si="1"/>
        <v>0</v>
      </c>
      <c r="J24" s="26"/>
    </row>
    <row r="25" s="9" customFormat="1" customHeight="1" spans="1:10">
      <c r="A25" s="22">
        <v>19</v>
      </c>
      <c r="B25" s="23"/>
      <c r="C25" s="24"/>
      <c r="D25" s="23"/>
      <c r="E25" s="94"/>
      <c r="F25" s="25"/>
      <c r="G25" s="25"/>
      <c r="H25" s="51">
        <f t="shared" si="0"/>
        <v>0</v>
      </c>
      <c r="I25" s="51">
        <f t="shared" si="1"/>
        <v>0</v>
      </c>
      <c r="J25" s="26"/>
    </row>
    <row r="26" s="9" customFormat="1" customHeight="1" spans="1:10">
      <c r="A26" s="22">
        <v>20</v>
      </c>
      <c r="B26" s="23"/>
      <c r="C26" s="24"/>
      <c r="D26" s="23"/>
      <c r="E26" s="94"/>
      <c r="F26" s="25"/>
      <c r="G26" s="25"/>
      <c r="H26" s="51">
        <f t="shared" si="0"/>
        <v>0</v>
      </c>
      <c r="I26" s="51">
        <f t="shared" si="1"/>
        <v>0</v>
      </c>
      <c r="J26" s="26"/>
    </row>
    <row r="27" s="9" customFormat="1" customHeight="1" spans="1:10">
      <c r="A27" s="27" t="s">
        <v>384</v>
      </c>
      <c r="B27" s="28"/>
      <c r="C27" s="28"/>
      <c r="D27" s="29"/>
      <c r="E27" s="219">
        <f>SUM(E7:E26)</f>
        <v>0</v>
      </c>
      <c r="F27" s="97">
        <f>SUM(F7:F26)</f>
        <v>0</v>
      </c>
      <c r="G27" s="97">
        <f>SUM(G7:G26)</f>
        <v>0</v>
      </c>
      <c r="H27" s="97">
        <f>IF(SUM(H7:H26)-(G27-F27)&lt;0.001,SUM(H7:H26),"false")</f>
        <v>0</v>
      </c>
      <c r="I27" s="51">
        <f t="shared" si="1"/>
        <v>0</v>
      </c>
      <c r="J27" s="31"/>
    </row>
    <row r="28" s="10" customFormat="1" customHeight="1" spans="1:10">
      <c r="A28" s="32"/>
      <c r="D28" s="33"/>
      <c r="E28" s="33"/>
      <c r="F28" s="33"/>
      <c r="G28" s="34"/>
      <c r="H28" s="34"/>
      <c r="I28" s="34"/>
      <c r="J28" s="34"/>
    </row>
    <row r="29" s="10" customFormat="1" customHeight="1" spans="1:10">
      <c r="A29" s="35" t="str">
        <f>表头信息!D8&amp;表头信息!E8</f>
        <v>产权持有单位填表人：谭勃</v>
      </c>
      <c r="B29" s="35"/>
      <c r="C29" s="35"/>
      <c r="D29" s="35"/>
      <c r="E29" s="39"/>
      <c r="F29" s="39"/>
      <c r="H29" s="70" t="str">
        <f>表头信息!D20&amp;表头信息!E23</f>
        <v>评估人员：柳青、殷涛</v>
      </c>
      <c r="I29" s="98"/>
      <c r="J29" s="98"/>
    </row>
    <row r="30" s="10" customFormat="1" customHeight="1" spans="1:10">
      <c r="A30" s="38" t="str">
        <f>表头信息!D11&amp;表头信息!E11</f>
        <v>填表日期：2022年11月2日</v>
      </c>
      <c r="B30" s="36"/>
      <c r="C30" s="36"/>
      <c r="D30" s="36"/>
      <c r="E30" s="39"/>
      <c r="F30" s="39"/>
      <c r="H30" s="39"/>
      <c r="I30" s="39"/>
      <c r="J30" s="39"/>
    </row>
    <row r="31" customHeight="1" spans="4:6">
      <c r="D31" s="71"/>
      <c r="E31" s="71"/>
      <c r="F31" s="71"/>
    </row>
  </sheetData>
  <protectedRanges>
    <protectedRange sqref="A7:G26 J7:J26" name="区域1"/>
  </protectedRanges>
  <mergeCells count="16">
    <mergeCell ref="A1:J1"/>
    <mergeCell ref="A2:J2"/>
    <mergeCell ref="A27:D27"/>
    <mergeCell ref="D28:F28"/>
    <mergeCell ref="A29:D29"/>
    <mergeCell ref="H29:J29"/>
    <mergeCell ref="A5:A6"/>
    <mergeCell ref="B5:B6"/>
    <mergeCell ref="C5:C6"/>
    <mergeCell ref="D5:D6"/>
    <mergeCell ref="E5:E6"/>
    <mergeCell ref="F5:F6"/>
    <mergeCell ref="G5:G6"/>
    <mergeCell ref="H5:H6"/>
    <mergeCell ref="I5:I6"/>
    <mergeCell ref="J5:J6"/>
  </mergeCells>
  <conditionalFormatting sqref="K5:Q6">
    <cfRule type="expression" dxfId="0" priority="1" stopIfTrue="1">
      <formula>$L$8=""</formula>
    </cfRule>
  </conditionalFormatting>
  <dataValidations count="1">
    <dataValidation type="list" allowBlank="1" showInputMessage="1" showErrorMessage="1" sqref="P5:P6 L5:N6">
      <formula1>$M$8</formula1>
    </dataValidation>
  </dataValidations>
  <hyperlinks>
    <hyperlink ref="A1:J1" location="'3-流动资产汇总'!B19" display="=&quot;其他流动资产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2632" name="Check Box 72" r:id="rId4">
              <controlPr defaultSize="0">
                <anchor moveWithCells="1">
                  <from>
                    <xdr:col>10</xdr:col>
                    <xdr:colOff>38100</xdr:colOff>
                    <xdr:row>0</xdr:row>
                    <xdr:rowOff>56515</xdr:rowOff>
                  </from>
                  <to>
                    <xdr:col>11</xdr:col>
                    <xdr:colOff>647700</xdr:colOff>
                    <xdr:row>1</xdr:row>
                    <xdr:rowOff>120015</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G28"/>
  <sheetViews>
    <sheetView view="pageBreakPreview" zoomScale="85" zoomScaleNormal="100" workbookViewId="0">
      <pane xSplit="2" ySplit="6" topLeftCell="C7" activePane="bottomRight" state="frozen"/>
      <selection/>
      <selection pane="topRight"/>
      <selection pane="bottomLeft"/>
      <selection pane="bottomRight" activeCell="A1" sqref="A1:F1"/>
    </sheetView>
  </sheetViews>
  <sheetFormatPr defaultColWidth="8.66666666666667" defaultRowHeight="15.75" customHeight="1" outlineLevelCol="6"/>
  <cols>
    <col min="1" max="1" width="8.5" style="11" customWidth="1"/>
    <col min="2" max="2" width="37.3333333333333" style="11" customWidth="1"/>
    <col min="3" max="6" width="21.25" style="11" customWidth="1"/>
    <col min="7" max="32" width="9" style="11"/>
    <col min="33" max="16384" width="8.66666666666667" style="11"/>
  </cols>
  <sheetData>
    <row r="1" s="7" customFormat="1" ht="30" customHeight="1" spans="1:7">
      <c r="A1" s="12" t="s">
        <v>561</v>
      </c>
      <c r="B1" s="12"/>
      <c r="C1" s="12"/>
      <c r="D1" s="12"/>
      <c r="E1" s="12"/>
      <c r="F1" s="12"/>
      <c r="G1" s="76"/>
    </row>
    <row r="2" customHeight="1" spans="1:6">
      <c r="A2" s="13" t="str">
        <f>表头信息!D5&amp;表头信息!E5</f>
        <v>评估基准日：2022年10月31日</v>
      </c>
      <c r="B2" s="13"/>
      <c r="C2" s="13"/>
      <c r="D2" s="13"/>
      <c r="E2" s="13"/>
      <c r="F2" s="13"/>
    </row>
    <row r="3" customHeight="1" spans="1:6">
      <c r="A3" s="13"/>
      <c r="B3" s="13"/>
      <c r="C3" s="13"/>
      <c r="D3" s="13"/>
      <c r="E3" s="13"/>
      <c r="F3" s="56" t="s">
        <v>562</v>
      </c>
    </row>
    <row r="4" customHeight="1" spans="1:6">
      <c r="A4" s="83" t="str">
        <f>表头信息!D2&amp;表头信息!E2</f>
        <v>产权持有单位：西安曲江楼观旅游农业开发有限公司</v>
      </c>
      <c r="B4" s="18"/>
      <c r="C4" s="18"/>
      <c r="D4" s="18"/>
      <c r="E4" s="18"/>
      <c r="F4" s="57" t="s">
        <v>3</v>
      </c>
    </row>
    <row r="5" s="8" customFormat="1" customHeight="1" spans="1:6">
      <c r="A5" s="79" t="s">
        <v>267</v>
      </c>
      <c r="B5" s="79" t="s">
        <v>237</v>
      </c>
      <c r="C5" s="79" t="s">
        <v>238</v>
      </c>
      <c r="D5" s="79" t="s">
        <v>239</v>
      </c>
      <c r="E5" s="79" t="s">
        <v>240</v>
      </c>
      <c r="F5" s="79" t="s">
        <v>241</v>
      </c>
    </row>
    <row r="6" s="8" customFormat="1" customHeight="1" spans="1:6">
      <c r="A6" s="80"/>
      <c r="B6" s="80"/>
      <c r="C6" s="80"/>
      <c r="D6" s="80"/>
      <c r="E6" s="80"/>
      <c r="F6" s="80"/>
    </row>
    <row r="7" s="9" customFormat="1" customHeight="1" spans="1:6">
      <c r="A7" s="60" t="s">
        <v>563</v>
      </c>
      <c r="B7" s="217" t="s">
        <v>564</v>
      </c>
      <c r="C7" s="52">
        <f>'4-1债权投资'!H27</f>
        <v>0</v>
      </c>
      <c r="D7" s="52">
        <f>'4-1债权投资'!I27</f>
        <v>0</v>
      </c>
      <c r="E7" s="51">
        <f t="shared" ref="E7:E15" si="0">D7-C7</f>
        <v>0</v>
      </c>
      <c r="F7" s="51">
        <f t="shared" ref="F7:F18" si="1">IF(C7=0,0,E7/ABS(C7))*100</f>
        <v>0</v>
      </c>
    </row>
    <row r="8" s="9" customFormat="1" customHeight="1" spans="1:6">
      <c r="A8" s="60" t="s">
        <v>565</v>
      </c>
      <c r="B8" s="217" t="s">
        <v>566</v>
      </c>
      <c r="C8" s="52">
        <f>'4-2其他债权投资'!H27</f>
        <v>0</v>
      </c>
      <c r="D8" s="52">
        <f>'4-2其他债权投资'!I27</f>
        <v>0</v>
      </c>
      <c r="E8" s="51">
        <f t="shared" si="0"/>
        <v>0</v>
      </c>
      <c r="F8" s="51">
        <f t="shared" si="1"/>
        <v>0</v>
      </c>
    </row>
    <row r="9" s="9" customFormat="1" customHeight="1" spans="1:6">
      <c r="A9" s="60" t="s">
        <v>567</v>
      </c>
      <c r="B9" s="217" t="s">
        <v>205</v>
      </c>
      <c r="C9" s="52">
        <f>'4-3长期应收款'!E27</f>
        <v>0</v>
      </c>
      <c r="D9" s="52">
        <f>'4-3长期应收款'!F27</f>
        <v>0</v>
      </c>
      <c r="E9" s="51">
        <f t="shared" si="0"/>
        <v>0</v>
      </c>
      <c r="F9" s="51">
        <f t="shared" si="1"/>
        <v>0</v>
      </c>
    </row>
    <row r="10" s="9" customFormat="1" customHeight="1" spans="1:6">
      <c r="A10" s="60" t="s">
        <v>568</v>
      </c>
      <c r="B10" s="217" t="s">
        <v>207</v>
      </c>
      <c r="C10" s="52">
        <f>'4-4长期股权投资'!G27</f>
        <v>0</v>
      </c>
      <c r="D10" s="52">
        <f>'4-4长期股权投资'!H27</f>
        <v>0</v>
      </c>
      <c r="E10" s="51">
        <f t="shared" si="0"/>
        <v>0</v>
      </c>
      <c r="F10" s="51">
        <f t="shared" si="1"/>
        <v>0</v>
      </c>
    </row>
    <row r="11" s="9" customFormat="1" customHeight="1" spans="1:6">
      <c r="A11" s="60" t="s">
        <v>569</v>
      </c>
      <c r="B11" s="217" t="s">
        <v>252</v>
      </c>
      <c r="C11" s="52">
        <f>'4-5其他权益工具投资'!I27</f>
        <v>0</v>
      </c>
      <c r="D11" s="52">
        <f>'4-5其他权益工具投资'!J27</f>
        <v>0</v>
      </c>
      <c r="E11" s="51">
        <f t="shared" si="0"/>
        <v>0</v>
      </c>
      <c r="F11" s="51">
        <f t="shared" si="1"/>
        <v>0</v>
      </c>
    </row>
    <row r="12" s="9" customFormat="1" customHeight="1" spans="1:6">
      <c r="A12" s="60" t="s">
        <v>570</v>
      </c>
      <c r="B12" s="217" t="s">
        <v>253</v>
      </c>
      <c r="C12" s="52">
        <f>'4-6其他非流动金融资产汇总'!C27</f>
        <v>0</v>
      </c>
      <c r="D12" s="52">
        <f>'4-6其他非流动金融资产汇总'!D27</f>
        <v>0</v>
      </c>
      <c r="E12" s="51">
        <f t="shared" si="0"/>
        <v>0</v>
      </c>
      <c r="F12" s="51">
        <f t="shared" si="1"/>
        <v>0</v>
      </c>
    </row>
    <row r="13" s="9" customFormat="1" customHeight="1" spans="1:6">
      <c r="A13" s="60" t="s">
        <v>571</v>
      </c>
      <c r="B13" s="217" t="s">
        <v>209</v>
      </c>
      <c r="C13" s="51">
        <f>'4-7投资性房地产汇总'!C27</f>
        <v>0</v>
      </c>
      <c r="D13" s="51">
        <f>'4-7投资性房地产汇总'!D27</f>
        <v>0</v>
      </c>
      <c r="E13" s="51">
        <f t="shared" si="0"/>
        <v>0</v>
      </c>
      <c r="F13" s="51">
        <f t="shared" si="1"/>
        <v>0</v>
      </c>
    </row>
    <row r="14" s="9" customFormat="1" customHeight="1" spans="1:6">
      <c r="A14" s="60" t="s">
        <v>572</v>
      </c>
      <c r="B14" s="217" t="s">
        <v>211</v>
      </c>
      <c r="C14" s="52" t="e">
        <f>'4-8固定资产汇总'!D27</f>
        <v>#REF!</v>
      </c>
      <c r="D14" s="52" t="e">
        <f>'4-8固定资产汇总'!F27</f>
        <v>#REF!</v>
      </c>
      <c r="E14" s="51" t="e">
        <f t="shared" si="0"/>
        <v>#REF!</v>
      </c>
      <c r="F14" s="51" t="e">
        <f t="shared" si="1"/>
        <v>#REF!</v>
      </c>
    </row>
    <row r="15" s="9" customFormat="1" customHeight="1" spans="1:6">
      <c r="A15" s="60" t="s">
        <v>573</v>
      </c>
      <c r="B15" s="217" t="s">
        <v>213</v>
      </c>
      <c r="C15" s="52">
        <f>'4-9在建工程汇总'!C27</f>
        <v>0</v>
      </c>
      <c r="D15" s="52">
        <f>'4-9在建工程汇总'!D27</f>
        <v>0</v>
      </c>
      <c r="E15" s="51">
        <f t="shared" si="0"/>
        <v>0</v>
      </c>
      <c r="F15" s="51">
        <f t="shared" si="1"/>
        <v>0</v>
      </c>
    </row>
    <row r="16" s="9" customFormat="1" customHeight="1" spans="1:6">
      <c r="A16" s="60" t="s">
        <v>574</v>
      </c>
      <c r="B16" s="217" t="s">
        <v>219</v>
      </c>
      <c r="C16" s="52">
        <f>'4-10生产性生物资产'!H27</f>
        <v>0</v>
      </c>
      <c r="D16" s="52">
        <f>'4-10生产性生物资产'!K27</f>
        <v>0</v>
      </c>
      <c r="E16" s="51">
        <f t="shared" ref="E16:E24" si="2">D16-C16</f>
        <v>0</v>
      </c>
      <c r="F16" s="51">
        <f t="shared" si="1"/>
        <v>0</v>
      </c>
    </row>
    <row r="17" s="9" customFormat="1" customHeight="1" spans="1:6">
      <c r="A17" s="60" t="s">
        <v>575</v>
      </c>
      <c r="B17" s="217" t="s">
        <v>221</v>
      </c>
      <c r="C17" s="52">
        <f>'4-11油气资产'!I27</f>
        <v>0</v>
      </c>
      <c r="D17" s="52">
        <f>'4-11油气资产'!L27</f>
        <v>0</v>
      </c>
      <c r="E17" s="51">
        <f t="shared" si="2"/>
        <v>0</v>
      </c>
      <c r="F17" s="51">
        <f t="shared" si="1"/>
        <v>0</v>
      </c>
    </row>
    <row r="18" s="9" customFormat="1" customHeight="1" spans="1:6">
      <c r="A18" s="60" t="s">
        <v>576</v>
      </c>
      <c r="B18" s="218" t="s">
        <v>254</v>
      </c>
      <c r="C18" s="52">
        <f>'4-12使用权资产'!K27</f>
        <v>0</v>
      </c>
      <c r="D18" s="52">
        <f>'4-12使用权资产'!N27</f>
        <v>0</v>
      </c>
      <c r="E18" s="51">
        <f t="shared" si="2"/>
        <v>0</v>
      </c>
      <c r="F18" s="51">
        <f t="shared" si="1"/>
        <v>0</v>
      </c>
    </row>
    <row r="19" s="9" customFormat="1" customHeight="1" spans="1:6">
      <c r="A19" s="60" t="s">
        <v>577</v>
      </c>
      <c r="B19" s="218" t="s">
        <v>222</v>
      </c>
      <c r="C19" s="52">
        <f>'4-13无形资产汇总'!C27</f>
        <v>0</v>
      </c>
      <c r="D19" s="52">
        <f>'4-13无形资产汇总'!D27</f>
        <v>0</v>
      </c>
      <c r="E19" s="51">
        <f t="shared" si="2"/>
        <v>0</v>
      </c>
      <c r="F19" s="51">
        <f t="shared" ref="F19:F25" si="3">IF(C19=0,0,E19/ABS(C19))*100</f>
        <v>0</v>
      </c>
    </row>
    <row r="20" s="9" customFormat="1" customHeight="1" spans="1:6">
      <c r="A20" s="60" t="s">
        <v>578</v>
      </c>
      <c r="B20" s="218" t="s">
        <v>224</v>
      </c>
      <c r="C20" s="52">
        <f>'4-14开发支出'!D27</f>
        <v>0</v>
      </c>
      <c r="D20" s="52">
        <f>'4-14开发支出'!E27</f>
        <v>0</v>
      </c>
      <c r="E20" s="51">
        <f t="shared" si="2"/>
        <v>0</v>
      </c>
      <c r="F20" s="51">
        <f t="shared" si="3"/>
        <v>0</v>
      </c>
    </row>
    <row r="21" s="9" customFormat="1" customHeight="1" spans="1:6">
      <c r="A21" s="60" t="s">
        <v>579</v>
      </c>
      <c r="B21" s="218" t="s">
        <v>226</v>
      </c>
      <c r="C21" s="52">
        <f>'4-15商誉'!D27</f>
        <v>0</v>
      </c>
      <c r="D21" s="52">
        <f>'4-15商誉'!E27</f>
        <v>0</v>
      </c>
      <c r="E21" s="51">
        <f t="shared" si="2"/>
        <v>0</v>
      </c>
      <c r="F21" s="51">
        <f t="shared" si="3"/>
        <v>0</v>
      </c>
    </row>
    <row r="22" s="9" customFormat="1" customHeight="1" spans="1:6">
      <c r="A22" s="60" t="s">
        <v>580</v>
      </c>
      <c r="B22" s="218" t="s">
        <v>228</v>
      </c>
      <c r="C22" s="52">
        <f>'4-16长期待摊费用'!G27</f>
        <v>0</v>
      </c>
      <c r="D22" s="52">
        <f>'4-16长期待摊费用'!H27</f>
        <v>0</v>
      </c>
      <c r="E22" s="51">
        <f t="shared" si="2"/>
        <v>0</v>
      </c>
      <c r="F22" s="51">
        <f t="shared" si="3"/>
        <v>0</v>
      </c>
    </row>
    <row r="23" s="9" customFormat="1" customHeight="1" spans="1:6">
      <c r="A23" s="60" t="s">
        <v>581</v>
      </c>
      <c r="B23" s="218" t="s">
        <v>230</v>
      </c>
      <c r="C23" s="52">
        <f>'4-17递延所得税资产'!E27</f>
        <v>0</v>
      </c>
      <c r="D23" s="52">
        <f>'4-17递延所得税资产'!F27</f>
        <v>0</v>
      </c>
      <c r="E23" s="51">
        <f t="shared" si="2"/>
        <v>0</v>
      </c>
      <c r="F23" s="51">
        <f t="shared" si="3"/>
        <v>0</v>
      </c>
    </row>
    <row r="24" s="9" customFormat="1" customHeight="1" spans="1:6">
      <c r="A24" s="60" t="s">
        <v>582</v>
      </c>
      <c r="B24" s="218" t="s">
        <v>232</v>
      </c>
      <c r="C24" s="52">
        <f>'4-18其他非流动资产（临时设施）'!J27</f>
        <v>0</v>
      </c>
      <c r="D24" s="52">
        <f>'4-18其他非流动资产（临时设施）'!K27</f>
        <v>0</v>
      </c>
      <c r="E24" s="51">
        <f t="shared" si="2"/>
        <v>0</v>
      </c>
      <c r="F24" s="51">
        <f t="shared" si="3"/>
        <v>0</v>
      </c>
    </row>
    <row r="25" s="9" customFormat="1" customHeight="1" spans="1:6">
      <c r="A25" s="27" t="s">
        <v>384</v>
      </c>
      <c r="B25" s="29"/>
      <c r="C25" s="30" t="e">
        <f>SUM(C7:C24)</f>
        <v>#REF!</v>
      </c>
      <c r="D25" s="30" t="e">
        <f>SUM(D7:D24)</f>
        <v>#REF!</v>
      </c>
      <c r="E25" s="30" t="e">
        <f>IF(SUM(E7:E24)-(D25-C25)&lt;0.001,SUM(E7:E24),"false")</f>
        <v>#REF!</v>
      </c>
      <c r="F25" s="51" t="e">
        <f t="shared" si="3"/>
        <v>#REF!</v>
      </c>
    </row>
    <row r="26" s="10" customFormat="1" customHeight="1" spans="1:6">
      <c r="A26" s="32"/>
      <c r="D26" s="33"/>
      <c r="E26" s="33"/>
      <c r="F26" s="33"/>
    </row>
    <row r="27" s="36" customFormat="1" customHeight="1" spans="1:6">
      <c r="A27" s="35" t="str">
        <f>表头信息!D8&amp;表头信息!E8</f>
        <v>产权持有单位填表人：谭勃</v>
      </c>
      <c r="B27" s="35"/>
      <c r="C27" s="35"/>
      <c r="D27" s="70" t="str">
        <f>IF(表头信息!F23=表头信息!H23,表头信息!D20&amp;表头信息!E23&amp;表头信息!F22&amp;表头信息!F23&amp;表头信息!G22&amp;表头信息!G23,表头信息!D20&amp;表头信息!E23&amp;表头信息!F22&amp;表头信息!F23&amp;表头信息!G22&amp;表头信息!G23&amp;表头信息!H22&amp;表头信息!H23)</f>
        <v>评估人员：柳青、殷涛、柳青、殷涛</v>
      </c>
      <c r="E27" s="70"/>
      <c r="F27" s="70"/>
    </row>
    <row r="28" s="36" customFormat="1" customHeight="1" spans="1:1">
      <c r="A28" s="38" t="str">
        <f>表头信息!D11&amp;表头信息!E11</f>
        <v>填表日期：2022年11月2日</v>
      </c>
    </row>
  </sheetData>
  <mergeCells count="12">
    <mergeCell ref="A1:F1"/>
    <mergeCell ref="A2:F2"/>
    <mergeCell ref="A25:B25"/>
    <mergeCell ref="D26:F26"/>
    <mergeCell ref="A27:C27"/>
    <mergeCell ref="D27:F27"/>
    <mergeCell ref="A5:A6"/>
    <mergeCell ref="B5:B6"/>
    <mergeCell ref="C5:C6"/>
    <mergeCell ref="D5:D6"/>
    <mergeCell ref="E5:E6"/>
    <mergeCell ref="F5:F6"/>
  </mergeCells>
  <hyperlinks>
    <hyperlink ref="A1:F1" location="'2-分类汇总'!B21" display="非流动资产评估汇总表"/>
    <hyperlink ref="B7" location="'4-1债权投资'!A1" display="债权投资"/>
    <hyperlink ref="B9" location="'4-3长期应收款'!A1" display="长期应收款"/>
    <hyperlink ref="B10" location="'4-4长期股权投资'!A1" display="长期股权投资"/>
    <hyperlink ref="B13" location="'4-7投资性房地产汇总'!A1" display="投资性房地产"/>
    <hyperlink ref="B14" location="'4-8固定资产汇总'!A1" display="固定资产"/>
    <hyperlink ref="B15" location="'4-9在建工程汇总'!A1" display="在建工程"/>
    <hyperlink ref="B16" location="'4-10生产性生物资产'!A1" display="生产性生物资产"/>
    <hyperlink ref="B17" location="'4-11油气资产'!A1" display="油气资产"/>
    <hyperlink ref="B19" location="'4-13无形资产汇总'!A1" display="无形资产"/>
    <hyperlink ref="B20" location="'4-14开发支出'!A1" display="开发支出"/>
    <hyperlink ref="B21" location="'4-15商誉'!A1" display="商誉"/>
    <hyperlink ref="B22" location="'4-16长期待摊费用'!A1" display="长期待摊费用"/>
    <hyperlink ref="B23" location="'4-17递延所得税资产'!A1" display="递延所得税资产"/>
    <hyperlink ref="B24" location="'4-18其他非流动资产（临时设施）'!A1" display="其他非流动资产"/>
    <hyperlink ref="B8" location="'4-2其他债权投资'!A1" display="其他债权投资"/>
    <hyperlink ref="B11" location="'4-5其他权益工具投资'!A1" display="其他权益工具投资"/>
    <hyperlink ref="B18" location="'4-12使用权资产'!A1" display="使用权资产"/>
    <hyperlink ref="B12" location="'4-6其他非流动金融资产汇总'!A1" display="其他非流动金融资产"/>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0"/>
  <sheetViews>
    <sheetView view="pageBreakPreview" zoomScale="90" zoomScaleNormal="100" workbookViewId="0">
      <pane xSplit="1" ySplit="6" topLeftCell="B7" activePane="bottomRight" state="frozen"/>
      <selection/>
      <selection pane="topRight"/>
      <selection pane="bottomLeft"/>
      <selection pane="bottomRight" activeCell="C21" sqref="C21"/>
    </sheetView>
  </sheetViews>
  <sheetFormatPr defaultColWidth="8.66666666666667" defaultRowHeight="15.75" customHeight="1"/>
  <cols>
    <col min="1" max="1" width="4.33333333333333" style="11" customWidth="1"/>
    <col min="2" max="2" width="18.8333333333333" style="11" customWidth="1"/>
    <col min="3" max="6" width="9.25" style="11" customWidth="1"/>
    <col min="7" max="11" width="11" style="11" customWidth="1"/>
    <col min="12" max="12" width="15.5833333333333" style="11" customWidth="1"/>
    <col min="13" max="32" width="9" style="11"/>
    <col min="33" max="16384" width="8.66666666666667" style="11"/>
  </cols>
  <sheetData>
    <row r="1" s="7" customFormat="1" ht="30" customHeight="1" spans="1:12">
      <c r="A1" s="12" t="str">
        <f>"债权投资评估"&amp;表头信息!E35</f>
        <v>债权投资评估明细表</v>
      </c>
      <c r="B1" s="12"/>
      <c r="C1" s="12"/>
      <c r="D1" s="12"/>
      <c r="E1" s="12"/>
      <c r="F1" s="12"/>
      <c r="G1" s="12"/>
      <c r="H1" s="46"/>
      <c r="I1" s="46"/>
      <c r="J1" s="46"/>
      <c r="K1" s="46"/>
      <c r="L1" s="46"/>
    </row>
    <row r="2" customHeight="1" spans="1:13">
      <c r="A2" s="13" t="str">
        <f>表头信息!D5&amp;表头信息!E5</f>
        <v>评估基准日：2022年10月31日</v>
      </c>
      <c r="B2" s="13"/>
      <c r="C2" s="13"/>
      <c r="D2" s="13"/>
      <c r="E2" s="13"/>
      <c r="F2" s="13"/>
      <c r="G2" s="13"/>
      <c r="H2" s="13"/>
      <c r="I2" s="14"/>
      <c r="J2" s="14"/>
      <c r="K2" s="14"/>
      <c r="L2" s="14"/>
      <c r="M2" s="85"/>
    </row>
    <row r="3" customHeight="1" spans="1:13">
      <c r="A3" s="13"/>
      <c r="B3" s="13"/>
      <c r="C3" s="13"/>
      <c r="D3" s="13"/>
      <c r="E3" s="13"/>
      <c r="F3" s="13"/>
      <c r="G3" s="13"/>
      <c r="H3" s="13"/>
      <c r="I3" s="14"/>
      <c r="J3" s="14"/>
      <c r="K3" s="15" t="s">
        <v>583</v>
      </c>
      <c r="L3" s="86"/>
      <c r="M3" s="85"/>
    </row>
    <row r="4" customHeight="1" spans="1:12">
      <c r="A4" s="83" t="str">
        <f>表头信息!D2&amp;表头信息!E2</f>
        <v>产权持有单位：西安曲江楼观旅游农业开发有限公司</v>
      </c>
      <c r="B4" s="18"/>
      <c r="C4" s="18"/>
      <c r="D4" s="18"/>
      <c r="E4" s="18"/>
      <c r="F4" s="18"/>
      <c r="G4" s="18"/>
      <c r="H4" s="18"/>
      <c r="I4" s="18"/>
      <c r="J4" s="87" t="s">
        <v>3</v>
      </c>
      <c r="K4" s="88"/>
      <c r="L4" s="88"/>
    </row>
    <row r="5" s="8" customFormat="1" customHeight="1" spans="1:18">
      <c r="A5" s="20" t="s">
        <v>5</v>
      </c>
      <c r="B5" s="20" t="s">
        <v>337</v>
      </c>
      <c r="C5" s="20" t="s">
        <v>584</v>
      </c>
      <c r="D5" s="20" t="s">
        <v>340</v>
      </c>
      <c r="E5" s="20" t="s">
        <v>585</v>
      </c>
      <c r="F5" s="20" t="s">
        <v>586</v>
      </c>
      <c r="G5" s="20" t="s">
        <v>587</v>
      </c>
      <c r="H5" s="20" t="s">
        <v>238</v>
      </c>
      <c r="I5" s="20" t="s">
        <v>239</v>
      </c>
      <c r="J5" s="20" t="s">
        <v>240</v>
      </c>
      <c r="K5" s="20" t="s">
        <v>241</v>
      </c>
      <c r="L5" s="20" t="s">
        <v>8</v>
      </c>
      <c r="M5" s="89" t="s">
        <v>297</v>
      </c>
      <c r="N5" s="89" t="s">
        <v>552</v>
      </c>
      <c r="O5" s="89" t="s">
        <v>553</v>
      </c>
      <c r="P5" s="89" t="s">
        <v>345</v>
      </c>
      <c r="Q5" s="89" t="s">
        <v>303</v>
      </c>
      <c r="R5" s="89" t="s">
        <v>554</v>
      </c>
    </row>
    <row r="6" s="8" customFormat="1" customHeight="1" spans="1:18">
      <c r="A6" s="21"/>
      <c r="B6" s="21"/>
      <c r="C6" s="21"/>
      <c r="D6" s="21"/>
      <c r="E6" s="21"/>
      <c r="F6" s="21"/>
      <c r="G6" s="21"/>
      <c r="H6" s="21"/>
      <c r="I6" s="21"/>
      <c r="J6" s="21"/>
      <c r="K6" s="21" t="s">
        <v>314</v>
      </c>
      <c r="L6" s="21"/>
      <c r="M6" s="89"/>
      <c r="N6" s="89" t="s">
        <v>347</v>
      </c>
      <c r="O6" s="89" t="s">
        <v>555</v>
      </c>
      <c r="P6" s="89" t="s">
        <v>348</v>
      </c>
      <c r="Q6" s="89" t="s">
        <v>488</v>
      </c>
      <c r="R6" s="89" t="s">
        <v>518</v>
      </c>
    </row>
    <row r="7" s="9" customFormat="1" customHeight="1" spans="1:12">
      <c r="A7" s="22">
        <v>1</v>
      </c>
      <c r="B7" s="23"/>
      <c r="C7" s="22"/>
      <c r="D7" s="24"/>
      <c r="E7" s="24"/>
      <c r="F7" s="73"/>
      <c r="G7" s="25"/>
      <c r="H7" s="25"/>
      <c r="I7" s="25"/>
      <c r="J7" s="51">
        <f t="shared" ref="J7:J24" si="0">I7-H7</f>
        <v>0</v>
      </c>
      <c r="K7" s="51">
        <f t="shared" ref="K7:K27" si="1">IF(H7=0,0,J7/ABS(H7))*100</f>
        <v>0</v>
      </c>
      <c r="L7" s="26"/>
    </row>
    <row r="8" s="9" customFormat="1" customHeight="1" spans="1:12">
      <c r="A8" s="22">
        <v>2</v>
      </c>
      <c r="B8" s="23"/>
      <c r="C8" s="22"/>
      <c r="D8" s="24"/>
      <c r="E8" s="24"/>
      <c r="F8" s="73"/>
      <c r="G8" s="25"/>
      <c r="H8" s="25"/>
      <c r="I8" s="25"/>
      <c r="J8" s="51">
        <f t="shared" si="0"/>
        <v>0</v>
      </c>
      <c r="K8" s="51">
        <f t="shared" si="1"/>
        <v>0</v>
      </c>
      <c r="L8" s="26"/>
    </row>
    <row r="9" s="9" customFormat="1" customHeight="1" spans="1:12">
      <c r="A9" s="22">
        <v>3</v>
      </c>
      <c r="B9" s="23"/>
      <c r="C9" s="22"/>
      <c r="D9" s="24"/>
      <c r="E9" s="24"/>
      <c r="F9" s="73"/>
      <c r="G9" s="25"/>
      <c r="H9" s="25"/>
      <c r="I9" s="25"/>
      <c r="J9" s="51">
        <f t="shared" si="0"/>
        <v>0</v>
      </c>
      <c r="K9" s="51">
        <f t="shared" si="1"/>
        <v>0</v>
      </c>
      <c r="L9" s="26"/>
    </row>
    <row r="10" s="9" customFormat="1" customHeight="1" spans="1:12">
      <c r="A10" s="22">
        <v>4</v>
      </c>
      <c r="B10" s="23"/>
      <c r="C10" s="22"/>
      <c r="D10" s="24"/>
      <c r="E10" s="24"/>
      <c r="F10" s="73"/>
      <c r="G10" s="25"/>
      <c r="H10" s="25"/>
      <c r="I10" s="25"/>
      <c r="J10" s="51">
        <f t="shared" si="0"/>
        <v>0</v>
      </c>
      <c r="K10" s="51">
        <f t="shared" si="1"/>
        <v>0</v>
      </c>
      <c r="L10" s="26"/>
    </row>
    <row r="11" s="9" customFormat="1" customHeight="1" spans="1:12">
      <c r="A11" s="22">
        <v>5</v>
      </c>
      <c r="B11" s="23"/>
      <c r="C11" s="22"/>
      <c r="D11" s="24"/>
      <c r="E11" s="24"/>
      <c r="F11" s="73"/>
      <c r="G11" s="25"/>
      <c r="H11" s="25"/>
      <c r="I11" s="25"/>
      <c r="J11" s="51">
        <f t="shared" si="0"/>
        <v>0</v>
      </c>
      <c r="K11" s="51">
        <f t="shared" si="1"/>
        <v>0</v>
      </c>
      <c r="L11" s="26"/>
    </row>
    <row r="12" s="9" customFormat="1" customHeight="1" spans="1:12">
      <c r="A12" s="22">
        <v>6</v>
      </c>
      <c r="B12" s="23"/>
      <c r="C12" s="22"/>
      <c r="D12" s="24"/>
      <c r="E12" s="24"/>
      <c r="F12" s="73"/>
      <c r="G12" s="25"/>
      <c r="H12" s="25"/>
      <c r="I12" s="25"/>
      <c r="J12" s="51">
        <f t="shared" si="0"/>
        <v>0</v>
      </c>
      <c r="K12" s="51">
        <f t="shared" si="1"/>
        <v>0</v>
      </c>
      <c r="L12" s="26"/>
    </row>
    <row r="13" s="9" customFormat="1" customHeight="1" spans="1:12">
      <c r="A13" s="22">
        <v>7</v>
      </c>
      <c r="B13" s="23"/>
      <c r="C13" s="22"/>
      <c r="D13" s="24"/>
      <c r="E13" s="24"/>
      <c r="F13" s="73"/>
      <c r="G13" s="25"/>
      <c r="H13" s="25"/>
      <c r="I13" s="25"/>
      <c r="J13" s="51">
        <f t="shared" si="0"/>
        <v>0</v>
      </c>
      <c r="K13" s="51">
        <f t="shared" si="1"/>
        <v>0</v>
      </c>
      <c r="L13" s="26"/>
    </row>
    <row r="14" s="9" customFormat="1" customHeight="1" spans="1:12">
      <c r="A14" s="22">
        <v>8</v>
      </c>
      <c r="B14" s="23"/>
      <c r="C14" s="22"/>
      <c r="D14" s="24"/>
      <c r="E14" s="24"/>
      <c r="F14" s="73"/>
      <c r="G14" s="25"/>
      <c r="H14" s="25"/>
      <c r="I14" s="25"/>
      <c r="J14" s="51">
        <f t="shared" si="0"/>
        <v>0</v>
      </c>
      <c r="K14" s="51">
        <f t="shared" si="1"/>
        <v>0</v>
      </c>
      <c r="L14" s="26"/>
    </row>
    <row r="15" s="9" customFormat="1" customHeight="1" spans="1:12">
      <c r="A15" s="22">
        <v>9</v>
      </c>
      <c r="B15" s="23"/>
      <c r="C15" s="22"/>
      <c r="D15" s="24"/>
      <c r="E15" s="24"/>
      <c r="F15" s="73"/>
      <c r="G15" s="25"/>
      <c r="H15" s="25"/>
      <c r="I15" s="25"/>
      <c r="J15" s="51">
        <f t="shared" si="0"/>
        <v>0</v>
      </c>
      <c r="K15" s="51">
        <f t="shared" si="1"/>
        <v>0</v>
      </c>
      <c r="L15" s="26"/>
    </row>
    <row r="16" s="9" customFormat="1" customHeight="1" spans="1:12">
      <c r="A16" s="22">
        <v>10</v>
      </c>
      <c r="B16" s="23"/>
      <c r="C16" s="22"/>
      <c r="D16" s="24"/>
      <c r="E16" s="24"/>
      <c r="F16" s="73"/>
      <c r="G16" s="25"/>
      <c r="H16" s="25"/>
      <c r="I16" s="25"/>
      <c r="J16" s="51">
        <f t="shared" si="0"/>
        <v>0</v>
      </c>
      <c r="K16" s="51">
        <f t="shared" si="1"/>
        <v>0</v>
      </c>
      <c r="L16" s="26"/>
    </row>
    <row r="17" s="9" customFormat="1" customHeight="1" spans="1:12">
      <c r="A17" s="22">
        <v>11</v>
      </c>
      <c r="B17" s="23"/>
      <c r="C17" s="22"/>
      <c r="D17" s="24"/>
      <c r="E17" s="24"/>
      <c r="F17" s="73"/>
      <c r="G17" s="25"/>
      <c r="H17" s="25"/>
      <c r="I17" s="25"/>
      <c r="J17" s="51">
        <f t="shared" si="0"/>
        <v>0</v>
      </c>
      <c r="K17" s="51">
        <f t="shared" si="1"/>
        <v>0</v>
      </c>
      <c r="L17" s="26"/>
    </row>
    <row r="18" s="9" customFormat="1" customHeight="1" spans="1:12">
      <c r="A18" s="22">
        <v>12</v>
      </c>
      <c r="B18" s="23"/>
      <c r="C18" s="22"/>
      <c r="D18" s="24"/>
      <c r="E18" s="24"/>
      <c r="F18" s="73"/>
      <c r="G18" s="25"/>
      <c r="H18" s="25"/>
      <c r="I18" s="25"/>
      <c r="J18" s="51">
        <f t="shared" si="0"/>
        <v>0</v>
      </c>
      <c r="K18" s="51">
        <f t="shared" si="1"/>
        <v>0</v>
      </c>
      <c r="L18" s="26"/>
    </row>
    <row r="19" s="9" customFormat="1" customHeight="1" spans="1:12">
      <c r="A19" s="22">
        <v>13</v>
      </c>
      <c r="B19" s="23"/>
      <c r="C19" s="22"/>
      <c r="D19" s="24"/>
      <c r="E19" s="24"/>
      <c r="F19" s="73"/>
      <c r="G19" s="25"/>
      <c r="H19" s="25"/>
      <c r="I19" s="25"/>
      <c r="J19" s="51">
        <f t="shared" si="0"/>
        <v>0</v>
      </c>
      <c r="K19" s="51">
        <f t="shared" si="1"/>
        <v>0</v>
      </c>
      <c r="L19" s="26"/>
    </row>
    <row r="20" s="9" customFormat="1" customHeight="1" spans="1:12">
      <c r="A20" s="22">
        <v>14</v>
      </c>
      <c r="B20" s="23"/>
      <c r="C20" s="22"/>
      <c r="D20" s="24"/>
      <c r="E20" s="24"/>
      <c r="F20" s="73"/>
      <c r="G20" s="25"/>
      <c r="H20" s="25"/>
      <c r="I20" s="25"/>
      <c r="J20" s="51">
        <f t="shared" si="0"/>
        <v>0</v>
      </c>
      <c r="K20" s="51">
        <f t="shared" si="1"/>
        <v>0</v>
      </c>
      <c r="L20" s="26"/>
    </row>
    <row r="21" s="9" customFormat="1" customHeight="1" spans="1:12">
      <c r="A21" s="22">
        <v>15</v>
      </c>
      <c r="B21" s="23"/>
      <c r="C21" s="22"/>
      <c r="D21" s="24"/>
      <c r="E21" s="24"/>
      <c r="F21" s="73"/>
      <c r="G21" s="25"/>
      <c r="H21" s="25"/>
      <c r="I21" s="25"/>
      <c r="J21" s="51">
        <f t="shared" si="0"/>
        <v>0</v>
      </c>
      <c r="K21" s="51">
        <f t="shared" si="1"/>
        <v>0</v>
      </c>
      <c r="L21" s="26"/>
    </row>
    <row r="22" s="9" customFormat="1" customHeight="1" spans="1:12">
      <c r="A22" s="22">
        <v>16</v>
      </c>
      <c r="B22" s="23"/>
      <c r="C22" s="22"/>
      <c r="D22" s="24"/>
      <c r="E22" s="24"/>
      <c r="F22" s="73"/>
      <c r="G22" s="25"/>
      <c r="H22" s="25"/>
      <c r="I22" s="25"/>
      <c r="J22" s="51">
        <f t="shared" si="0"/>
        <v>0</v>
      </c>
      <c r="K22" s="51">
        <f t="shared" si="1"/>
        <v>0</v>
      </c>
      <c r="L22" s="26"/>
    </row>
    <row r="23" s="9" customFormat="1" customHeight="1" spans="1:12">
      <c r="A23" s="22">
        <v>17</v>
      </c>
      <c r="B23" s="23"/>
      <c r="C23" s="22"/>
      <c r="D23" s="24"/>
      <c r="E23" s="24"/>
      <c r="F23" s="73"/>
      <c r="G23" s="25"/>
      <c r="H23" s="25"/>
      <c r="I23" s="25"/>
      <c r="J23" s="51">
        <f t="shared" si="0"/>
        <v>0</v>
      </c>
      <c r="K23" s="51">
        <f t="shared" si="1"/>
        <v>0</v>
      </c>
      <c r="L23" s="26"/>
    </row>
    <row r="24" s="9" customFormat="1" customHeight="1" spans="1:12">
      <c r="A24" s="22">
        <v>18</v>
      </c>
      <c r="B24" s="23"/>
      <c r="C24" s="22"/>
      <c r="D24" s="24"/>
      <c r="E24" s="24"/>
      <c r="F24" s="73"/>
      <c r="G24" s="25"/>
      <c r="H24" s="25"/>
      <c r="I24" s="25"/>
      <c r="J24" s="51">
        <f t="shared" si="0"/>
        <v>0</v>
      </c>
      <c r="K24" s="51">
        <f t="shared" si="1"/>
        <v>0</v>
      </c>
      <c r="L24" s="26"/>
    </row>
    <row r="25" s="9" customFormat="1" customHeight="1" spans="1:12">
      <c r="A25" s="27" t="s">
        <v>384</v>
      </c>
      <c r="B25" s="28"/>
      <c r="C25" s="28"/>
      <c r="D25" s="28"/>
      <c r="E25" s="28"/>
      <c r="F25" s="29"/>
      <c r="G25" s="51">
        <f>SUM(G7:G24)</f>
        <v>0</v>
      </c>
      <c r="H25" s="51">
        <f>SUM(H7:H24)</f>
        <v>0</v>
      </c>
      <c r="I25" s="51">
        <f>SUM(I7:I24)</f>
        <v>0</v>
      </c>
      <c r="J25" s="51">
        <f>IF(SUM(J7:J24)-(I25-H25)&lt;0.001,SUM(J7:J24),"false")</f>
        <v>0</v>
      </c>
      <c r="K25" s="51">
        <f t="shared" si="1"/>
        <v>0</v>
      </c>
      <c r="L25" s="31"/>
    </row>
    <row r="26" s="9" customFormat="1" customHeight="1" spans="1:12">
      <c r="A26" s="27" t="s">
        <v>588</v>
      </c>
      <c r="B26" s="28"/>
      <c r="C26" s="28"/>
      <c r="D26" s="28"/>
      <c r="E26" s="28"/>
      <c r="F26" s="29"/>
      <c r="G26" s="130"/>
      <c r="H26" s="130"/>
      <c r="I26" s="130"/>
      <c r="J26" s="51">
        <f>I26-H26</f>
        <v>0</v>
      </c>
      <c r="K26" s="51">
        <f t="shared" si="1"/>
        <v>0</v>
      </c>
      <c r="L26" s="31"/>
    </row>
    <row r="27" s="9" customFormat="1" customHeight="1" spans="1:12">
      <c r="A27" s="27" t="s">
        <v>291</v>
      </c>
      <c r="B27" s="28"/>
      <c r="C27" s="28"/>
      <c r="D27" s="28"/>
      <c r="E27" s="28"/>
      <c r="F27" s="29"/>
      <c r="G27" s="51">
        <f>G25-G26</f>
        <v>0</v>
      </c>
      <c r="H27" s="84">
        <f>H25-H26</f>
        <v>0</v>
      </c>
      <c r="I27" s="84">
        <f>I25-I26</f>
        <v>0</v>
      </c>
      <c r="J27" s="84">
        <f>J25-J26</f>
        <v>0</v>
      </c>
      <c r="K27" s="51">
        <f t="shared" si="1"/>
        <v>0</v>
      </c>
      <c r="L27" s="31"/>
    </row>
    <row r="28" s="10" customFormat="1" customHeight="1" spans="1:11">
      <c r="A28" s="32"/>
      <c r="D28" s="33"/>
      <c r="E28" s="33"/>
      <c r="F28" s="33"/>
      <c r="G28" s="34"/>
      <c r="H28" s="34"/>
      <c r="I28" s="34"/>
      <c r="J28" s="34"/>
      <c r="K28" s="34"/>
    </row>
    <row r="29" s="10" customFormat="1" customHeight="1" spans="1:12">
      <c r="A29" s="35" t="str">
        <f>表头信息!D8&amp;表头信息!E8</f>
        <v>产权持有单位填表人：谭勃</v>
      </c>
      <c r="B29" s="35"/>
      <c r="C29" s="35"/>
      <c r="D29" s="35"/>
      <c r="E29" s="35"/>
      <c r="F29" s="39"/>
      <c r="I29" s="37" t="str">
        <f>表头信息!D20&amp;表头信息!E23</f>
        <v>评估人员：柳青、殷涛</v>
      </c>
      <c r="J29" s="37"/>
      <c r="K29" s="37"/>
      <c r="L29" s="37"/>
    </row>
    <row r="30" s="10" customFormat="1" customHeight="1" spans="1:10">
      <c r="A30" s="38" t="str">
        <f>表头信息!D11&amp;表头信息!E11</f>
        <v>填表日期：2022年11月2日</v>
      </c>
      <c r="B30" s="36"/>
      <c r="C30" s="36"/>
      <c r="D30" s="36"/>
      <c r="E30" s="39"/>
      <c r="F30" s="39"/>
      <c r="H30" s="39"/>
      <c r="I30" s="39"/>
      <c r="J30" s="39"/>
    </row>
  </sheetData>
  <protectedRanges>
    <protectedRange sqref="A7:I24 G26:I26 L7:L24" name="区域1"/>
  </protectedRanges>
  <mergeCells count="22">
    <mergeCell ref="A1:L1"/>
    <mergeCell ref="A2:L2"/>
    <mergeCell ref="K3:L3"/>
    <mergeCell ref="J4:L4"/>
    <mergeCell ref="A25:F25"/>
    <mergeCell ref="A26:F26"/>
    <mergeCell ref="A27:F27"/>
    <mergeCell ref="D28:F28"/>
    <mergeCell ref="A29:E29"/>
    <mergeCell ref="I29:L29"/>
    <mergeCell ref="A5:A6"/>
    <mergeCell ref="B5:B6"/>
    <mergeCell ref="C5:C6"/>
    <mergeCell ref="D5:D6"/>
    <mergeCell ref="E5:E6"/>
    <mergeCell ref="F5:F6"/>
    <mergeCell ref="G5:G6"/>
    <mergeCell ref="H5:H6"/>
    <mergeCell ref="I5:I6"/>
    <mergeCell ref="J5:J6"/>
    <mergeCell ref="K5:K6"/>
    <mergeCell ref="L5:L6"/>
  </mergeCells>
  <conditionalFormatting sqref="M5:R6">
    <cfRule type="expression" dxfId="0" priority="1" stopIfTrue="1">
      <formula>$O$8=""</formula>
    </cfRule>
  </conditionalFormatting>
  <dataValidations count="1">
    <dataValidation type="list" allowBlank="1" showInputMessage="1" showErrorMessage="1" sqref="O5:P6">
      <formula1>$Q$8</formula1>
    </dataValidation>
  </dataValidations>
  <hyperlinks>
    <hyperlink ref="A1:L1" location="'4-非流动资产汇总'!B7" display="=&quot;债权投资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4680" name="Check Box 72" r:id="rId4">
              <controlPr defaultSize="0">
                <anchor moveWithCells="1">
                  <from>
                    <xdr:col>12</xdr:col>
                    <xdr:colOff>88900</xdr:colOff>
                    <xdr:row>0</xdr:row>
                    <xdr:rowOff>69850</xdr:rowOff>
                  </from>
                  <to>
                    <xdr:col>14</xdr:col>
                    <xdr:colOff>31750</xdr:colOff>
                    <xdr:row>1</xdr:row>
                    <xdr:rowOff>120015</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0"/>
  <sheetViews>
    <sheetView view="pageBreakPreview" zoomScale="85" zoomScaleNormal="100" workbookViewId="0">
      <pane xSplit="1" ySplit="6" topLeftCell="B7" activePane="bottomRight" state="frozen"/>
      <selection/>
      <selection pane="topRight"/>
      <selection pane="bottomLeft"/>
      <selection pane="bottomRight" activeCell="C21" sqref="C21"/>
    </sheetView>
  </sheetViews>
  <sheetFormatPr defaultColWidth="8.66666666666667" defaultRowHeight="15.75" customHeight="1"/>
  <cols>
    <col min="1" max="1" width="4.33333333333333" style="11" customWidth="1"/>
    <col min="2" max="2" width="18.8333333333333" style="11" customWidth="1"/>
    <col min="3" max="5" width="8.75" style="11" customWidth="1"/>
    <col min="6" max="6" width="9.33333333333333" style="11"/>
    <col min="7" max="12" width="12" style="11" customWidth="1"/>
    <col min="13" max="32" width="9" style="11"/>
    <col min="33" max="16384" width="8.66666666666667" style="11"/>
  </cols>
  <sheetData>
    <row r="1" s="7" customFormat="1" ht="30" customHeight="1" spans="1:12">
      <c r="A1" s="12" t="str">
        <f>"其他债权投资评估"&amp;表头信息!E35</f>
        <v>其他债权投资评估明细表</v>
      </c>
      <c r="B1" s="12"/>
      <c r="C1" s="12"/>
      <c r="D1" s="12"/>
      <c r="E1" s="12"/>
      <c r="F1" s="12"/>
      <c r="G1" s="12"/>
      <c r="H1" s="46"/>
      <c r="I1" s="46"/>
      <c r="J1" s="46"/>
      <c r="K1" s="46"/>
      <c r="L1" s="46"/>
    </row>
    <row r="2" customHeight="1" spans="1:13">
      <c r="A2" s="13" t="str">
        <f>表头信息!D5&amp;表头信息!E5</f>
        <v>评估基准日：2022年10月31日</v>
      </c>
      <c r="B2" s="13"/>
      <c r="C2" s="13"/>
      <c r="D2" s="13"/>
      <c r="E2" s="13"/>
      <c r="F2" s="13"/>
      <c r="G2" s="13"/>
      <c r="H2" s="13"/>
      <c r="I2" s="14"/>
      <c r="J2" s="14"/>
      <c r="K2" s="14"/>
      <c r="L2" s="14"/>
      <c r="M2" s="85"/>
    </row>
    <row r="3" customHeight="1" spans="1:13">
      <c r="A3" s="13"/>
      <c r="B3" s="13"/>
      <c r="C3" s="13"/>
      <c r="D3" s="13"/>
      <c r="E3" s="13"/>
      <c r="F3" s="13"/>
      <c r="G3" s="13"/>
      <c r="H3" s="13"/>
      <c r="I3" s="14"/>
      <c r="J3" s="14"/>
      <c r="K3" s="14"/>
      <c r="L3" s="86" t="s">
        <v>589</v>
      </c>
      <c r="M3" s="85"/>
    </row>
    <row r="4" customHeight="1" spans="1:12">
      <c r="A4" s="83" t="str">
        <f>表头信息!D2&amp;表头信息!E2</f>
        <v>产权持有单位：西安曲江楼观旅游农业开发有限公司</v>
      </c>
      <c r="B4" s="18"/>
      <c r="C4" s="18"/>
      <c r="D4" s="18"/>
      <c r="E4" s="18"/>
      <c r="F4" s="18"/>
      <c r="G4" s="18"/>
      <c r="H4" s="18"/>
      <c r="I4" s="18"/>
      <c r="J4" s="18"/>
      <c r="K4" s="18"/>
      <c r="L4" s="19" t="s">
        <v>3</v>
      </c>
    </row>
    <row r="5" s="8" customFormat="1" customHeight="1" spans="1:18">
      <c r="A5" s="20" t="s">
        <v>5</v>
      </c>
      <c r="B5" s="20" t="s">
        <v>337</v>
      </c>
      <c r="C5" s="20" t="s">
        <v>590</v>
      </c>
      <c r="D5" s="20" t="s">
        <v>352</v>
      </c>
      <c r="E5" s="20" t="s">
        <v>585</v>
      </c>
      <c r="F5" s="20" t="s">
        <v>586</v>
      </c>
      <c r="G5" s="20" t="s">
        <v>591</v>
      </c>
      <c r="H5" s="20" t="s">
        <v>238</v>
      </c>
      <c r="I5" s="20" t="s">
        <v>239</v>
      </c>
      <c r="J5" s="20" t="s">
        <v>240</v>
      </c>
      <c r="K5" s="20" t="s">
        <v>241</v>
      </c>
      <c r="L5" s="20" t="s">
        <v>8</v>
      </c>
      <c r="M5" s="89" t="s">
        <v>297</v>
      </c>
      <c r="N5" s="89" t="s">
        <v>552</v>
      </c>
      <c r="O5" s="89" t="s">
        <v>553</v>
      </c>
      <c r="P5" s="89" t="s">
        <v>345</v>
      </c>
      <c r="Q5" s="89" t="s">
        <v>303</v>
      </c>
      <c r="R5" s="89" t="s">
        <v>554</v>
      </c>
    </row>
    <row r="6" s="8" customFormat="1" customHeight="1" spans="1:18">
      <c r="A6" s="21"/>
      <c r="B6" s="21"/>
      <c r="C6" s="21"/>
      <c r="D6" s="21"/>
      <c r="E6" s="21"/>
      <c r="F6" s="21"/>
      <c r="G6" s="21"/>
      <c r="H6" s="21"/>
      <c r="I6" s="21"/>
      <c r="J6" s="21"/>
      <c r="K6" s="21" t="s">
        <v>314</v>
      </c>
      <c r="L6" s="21"/>
      <c r="M6" s="89" t="s">
        <v>592</v>
      </c>
      <c r="N6" s="89" t="s">
        <v>347</v>
      </c>
      <c r="O6" s="89" t="s">
        <v>555</v>
      </c>
      <c r="P6" s="89" t="s">
        <v>348</v>
      </c>
      <c r="Q6" s="89" t="s">
        <v>488</v>
      </c>
      <c r="R6" s="89" t="s">
        <v>518</v>
      </c>
    </row>
    <row r="7" s="9" customFormat="1" customHeight="1" spans="1:12">
      <c r="A7" s="22">
        <v>1</v>
      </c>
      <c r="B7" s="23"/>
      <c r="C7" s="22"/>
      <c r="D7" s="24"/>
      <c r="E7" s="24"/>
      <c r="F7" s="73"/>
      <c r="G7" s="25"/>
      <c r="H7" s="25"/>
      <c r="I7" s="25"/>
      <c r="J7" s="51">
        <f>I7-H7</f>
        <v>0</v>
      </c>
      <c r="K7" s="51">
        <f>IF(H7=0,0,J7/ABS(H7))*100</f>
        <v>0</v>
      </c>
      <c r="L7" s="26"/>
    </row>
    <row r="8" s="9" customFormat="1" customHeight="1" spans="1:12">
      <c r="A8" s="22">
        <v>2</v>
      </c>
      <c r="B8" s="23"/>
      <c r="C8" s="22"/>
      <c r="D8" s="24"/>
      <c r="E8" s="24"/>
      <c r="F8" s="73"/>
      <c r="G8" s="25"/>
      <c r="H8" s="25"/>
      <c r="I8" s="25"/>
      <c r="J8" s="51">
        <f t="shared" ref="J8:J24" si="0">I8-H8</f>
        <v>0</v>
      </c>
      <c r="K8" s="51">
        <f t="shared" ref="K8:K27" si="1">IF(H8=0,0,J8/ABS(H8))*100</f>
        <v>0</v>
      </c>
      <c r="L8" s="26"/>
    </row>
    <row r="9" s="9" customFormat="1" customHeight="1" spans="1:12">
      <c r="A9" s="22">
        <v>3</v>
      </c>
      <c r="B9" s="23"/>
      <c r="C9" s="22"/>
      <c r="D9" s="24"/>
      <c r="E9" s="24"/>
      <c r="F9" s="73"/>
      <c r="G9" s="25"/>
      <c r="H9" s="25"/>
      <c r="I9" s="25"/>
      <c r="J9" s="51">
        <f t="shared" si="0"/>
        <v>0</v>
      </c>
      <c r="K9" s="51">
        <f t="shared" si="1"/>
        <v>0</v>
      </c>
      <c r="L9" s="26"/>
    </row>
    <row r="10" s="9" customFormat="1" customHeight="1" spans="1:12">
      <c r="A10" s="22">
        <v>4</v>
      </c>
      <c r="B10" s="23"/>
      <c r="C10" s="22"/>
      <c r="D10" s="24"/>
      <c r="E10" s="24"/>
      <c r="F10" s="73"/>
      <c r="G10" s="25"/>
      <c r="H10" s="25"/>
      <c r="I10" s="25"/>
      <c r="J10" s="51">
        <f t="shared" si="0"/>
        <v>0</v>
      </c>
      <c r="K10" s="51">
        <f t="shared" si="1"/>
        <v>0</v>
      </c>
      <c r="L10" s="26"/>
    </row>
    <row r="11" s="9" customFormat="1" customHeight="1" spans="1:12">
      <c r="A11" s="22">
        <v>5</v>
      </c>
      <c r="B11" s="23"/>
      <c r="C11" s="22"/>
      <c r="D11" s="24"/>
      <c r="E11" s="24"/>
      <c r="F11" s="73"/>
      <c r="G11" s="25"/>
      <c r="H11" s="25"/>
      <c r="I11" s="25"/>
      <c r="J11" s="51">
        <f t="shared" si="0"/>
        <v>0</v>
      </c>
      <c r="K11" s="51">
        <f t="shared" si="1"/>
        <v>0</v>
      </c>
      <c r="L11" s="26"/>
    </row>
    <row r="12" s="9" customFormat="1" customHeight="1" spans="1:12">
      <c r="A12" s="22">
        <v>6</v>
      </c>
      <c r="B12" s="23"/>
      <c r="C12" s="22"/>
      <c r="D12" s="24"/>
      <c r="E12" s="24"/>
      <c r="F12" s="73"/>
      <c r="G12" s="25"/>
      <c r="H12" s="25"/>
      <c r="I12" s="25"/>
      <c r="J12" s="51">
        <f t="shared" si="0"/>
        <v>0</v>
      </c>
      <c r="K12" s="51">
        <f t="shared" si="1"/>
        <v>0</v>
      </c>
      <c r="L12" s="26"/>
    </row>
    <row r="13" s="9" customFormat="1" customHeight="1" spans="1:12">
      <c r="A13" s="22">
        <v>7</v>
      </c>
      <c r="B13" s="23"/>
      <c r="C13" s="22"/>
      <c r="D13" s="24"/>
      <c r="E13" s="24"/>
      <c r="F13" s="73"/>
      <c r="G13" s="25"/>
      <c r="H13" s="25"/>
      <c r="I13" s="25"/>
      <c r="J13" s="51">
        <f t="shared" si="0"/>
        <v>0</v>
      </c>
      <c r="K13" s="51">
        <f t="shared" si="1"/>
        <v>0</v>
      </c>
      <c r="L13" s="26"/>
    </row>
    <row r="14" s="9" customFormat="1" customHeight="1" spans="1:12">
      <c r="A14" s="22">
        <v>8</v>
      </c>
      <c r="B14" s="23"/>
      <c r="C14" s="22"/>
      <c r="D14" s="24"/>
      <c r="E14" s="24"/>
      <c r="F14" s="73"/>
      <c r="G14" s="25"/>
      <c r="H14" s="25"/>
      <c r="I14" s="25"/>
      <c r="J14" s="51">
        <f t="shared" si="0"/>
        <v>0</v>
      </c>
      <c r="K14" s="51">
        <f t="shared" si="1"/>
        <v>0</v>
      </c>
      <c r="L14" s="26"/>
    </row>
    <row r="15" s="9" customFormat="1" customHeight="1" spans="1:12">
      <c r="A15" s="22">
        <v>9</v>
      </c>
      <c r="B15" s="23"/>
      <c r="C15" s="22"/>
      <c r="D15" s="24"/>
      <c r="E15" s="24"/>
      <c r="F15" s="73"/>
      <c r="G15" s="25"/>
      <c r="H15" s="25"/>
      <c r="I15" s="25"/>
      <c r="J15" s="51">
        <f t="shared" si="0"/>
        <v>0</v>
      </c>
      <c r="K15" s="51">
        <f t="shared" si="1"/>
        <v>0</v>
      </c>
      <c r="L15" s="26"/>
    </row>
    <row r="16" s="9" customFormat="1" customHeight="1" spans="1:12">
      <c r="A16" s="22">
        <v>10</v>
      </c>
      <c r="B16" s="23"/>
      <c r="C16" s="22"/>
      <c r="D16" s="24"/>
      <c r="E16" s="24"/>
      <c r="F16" s="73"/>
      <c r="G16" s="25"/>
      <c r="H16" s="25"/>
      <c r="I16" s="25"/>
      <c r="J16" s="51">
        <f t="shared" si="0"/>
        <v>0</v>
      </c>
      <c r="K16" s="51">
        <f t="shared" si="1"/>
        <v>0</v>
      </c>
      <c r="L16" s="26"/>
    </row>
    <row r="17" s="9" customFormat="1" customHeight="1" spans="1:12">
      <c r="A17" s="22">
        <v>11</v>
      </c>
      <c r="B17" s="23"/>
      <c r="C17" s="22"/>
      <c r="D17" s="24"/>
      <c r="E17" s="24"/>
      <c r="F17" s="73"/>
      <c r="G17" s="25"/>
      <c r="H17" s="25"/>
      <c r="I17" s="25"/>
      <c r="J17" s="51">
        <f t="shared" si="0"/>
        <v>0</v>
      </c>
      <c r="K17" s="51">
        <f t="shared" si="1"/>
        <v>0</v>
      </c>
      <c r="L17" s="26"/>
    </row>
    <row r="18" s="9" customFormat="1" customHeight="1" spans="1:12">
      <c r="A18" s="22">
        <v>12</v>
      </c>
      <c r="B18" s="23"/>
      <c r="C18" s="22"/>
      <c r="D18" s="24"/>
      <c r="E18" s="24"/>
      <c r="F18" s="73"/>
      <c r="G18" s="25"/>
      <c r="H18" s="25"/>
      <c r="I18" s="25"/>
      <c r="J18" s="51">
        <f t="shared" si="0"/>
        <v>0</v>
      </c>
      <c r="K18" s="51">
        <f t="shared" si="1"/>
        <v>0</v>
      </c>
      <c r="L18" s="26"/>
    </row>
    <row r="19" s="9" customFormat="1" customHeight="1" spans="1:12">
      <c r="A19" s="22">
        <v>13</v>
      </c>
      <c r="B19" s="23"/>
      <c r="C19" s="22"/>
      <c r="D19" s="24"/>
      <c r="E19" s="24"/>
      <c r="F19" s="73"/>
      <c r="G19" s="25"/>
      <c r="H19" s="25"/>
      <c r="I19" s="25"/>
      <c r="J19" s="51">
        <f t="shared" si="0"/>
        <v>0</v>
      </c>
      <c r="K19" s="51">
        <f t="shared" si="1"/>
        <v>0</v>
      </c>
      <c r="L19" s="26"/>
    </row>
    <row r="20" s="9" customFormat="1" customHeight="1" spans="1:12">
      <c r="A20" s="22">
        <v>14</v>
      </c>
      <c r="B20" s="23"/>
      <c r="C20" s="22"/>
      <c r="D20" s="24"/>
      <c r="E20" s="24"/>
      <c r="F20" s="73"/>
      <c r="G20" s="25"/>
      <c r="H20" s="25"/>
      <c r="I20" s="25"/>
      <c r="J20" s="51">
        <f t="shared" si="0"/>
        <v>0</v>
      </c>
      <c r="K20" s="51">
        <f t="shared" si="1"/>
        <v>0</v>
      </c>
      <c r="L20" s="26"/>
    </row>
    <row r="21" s="9" customFormat="1" customHeight="1" spans="1:12">
      <c r="A21" s="22">
        <v>15</v>
      </c>
      <c r="B21" s="23"/>
      <c r="C21" s="22"/>
      <c r="D21" s="24"/>
      <c r="E21" s="24"/>
      <c r="F21" s="73"/>
      <c r="G21" s="25"/>
      <c r="H21" s="25"/>
      <c r="I21" s="25"/>
      <c r="J21" s="51">
        <f t="shared" si="0"/>
        <v>0</v>
      </c>
      <c r="K21" s="51">
        <f t="shared" si="1"/>
        <v>0</v>
      </c>
      <c r="L21" s="26"/>
    </row>
    <row r="22" s="9" customFormat="1" customHeight="1" spans="1:12">
      <c r="A22" s="22">
        <v>16</v>
      </c>
      <c r="B22" s="23"/>
      <c r="C22" s="22"/>
      <c r="D22" s="24"/>
      <c r="E22" s="24"/>
      <c r="F22" s="73"/>
      <c r="G22" s="25"/>
      <c r="H22" s="25"/>
      <c r="I22" s="25"/>
      <c r="J22" s="51">
        <f t="shared" si="0"/>
        <v>0</v>
      </c>
      <c r="K22" s="51">
        <f t="shared" si="1"/>
        <v>0</v>
      </c>
      <c r="L22" s="26"/>
    </row>
    <row r="23" s="9" customFormat="1" customHeight="1" spans="1:12">
      <c r="A23" s="22">
        <v>17</v>
      </c>
      <c r="B23" s="23"/>
      <c r="C23" s="22"/>
      <c r="D23" s="24"/>
      <c r="E23" s="24"/>
      <c r="F23" s="73"/>
      <c r="G23" s="25"/>
      <c r="H23" s="25"/>
      <c r="I23" s="25"/>
      <c r="J23" s="51">
        <f t="shared" si="0"/>
        <v>0</v>
      </c>
      <c r="K23" s="51">
        <f t="shared" si="1"/>
        <v>0</v>
      </c>
      <c r="L23" s="26"/>
    </row>
    <row r="24" s="9" customFormat="1" customHeight="1" spans="1:12">
      <c r="A24" s="22">
        <v>18</v>
      </c>
      <c r="B24" s="23"/>
      <c r="C24" s="22"/>
      <c r="D24" s="24"/>
      <c r="E24" s="24"/>
      <c r="F24" s="73"/>
      <c r="G24" s="25"/>
      <c r="H24" s="25"/>
      <c r="I24" s="25"/>
      <c r="J24" s="51">
        <f t="shared" si="0"/>
        <v>0</v>
      </c>
      <c r="K24" s="51">
        <f t="shared" si="1"/>
        <v>0</v>
      </c>
      <c r="L24" s="26"/>
    </row>
    <row r="25" s="9" customFormat="1" customHeight="1" spans="1:12">
      <c r="A25" s="105" t="s">
        <v>593</v>
      </c>
      <c r="B25" s="150"/>
      <c r="C25" s="150"/>
      <c r="D25" s="150"/>
      <c r="E25" s="150"/>
      <c r="F25" s="106"/>
      <c r="G25" s="51">
        <f>SUM(G7:G24)</f>
        <v>0</v>
      </c>
      <c r="H25" s="51">
        <f>SUM(H7:H24)</f>
        <v>0</v>
      </c>
      <c r="I25" s="51">
        <f>SUM(I7:I24)</f>
        <v>0</v>
      </c>
      <c r="J25" s="51">
        <f>IF(SUM(J7:J24)-(I25-H25)&lt;0.001,SUM(J7:J24),"false")</f>
        <v>0</v>
      </c>
      <c r="K25" s="51">
        <f t="shared" si="1"/>
        <v>0</v>
      </c>
      <c r="L25" s="31"/>
    </row>
    <row r="26" s="9" customFormat="1" customHeight="1" spans="1:12">
      <c r="A26" s="105" t="s">
        <v>594</v>
      </c>
      <c r="B26" s="150"/>
      <c r="C26" s="150"/>
      <c r="D26" s="150"/>
      <c r="E26" s="150"/>
      <c r="F26" s="106"/>
      <c r="G26" s="130"/>
      <c r="H26" s="130"/>
      <c r="I26" s="130"/>
      <c r="J26" s="51">
        <f>I26-H26</f>
        <v>0</v>
      </c>
      <c r="K26" s="51">
        <f t="shared" si="1"/>
        <v>0</v>
      </c>
      <c r="L26" s="31"/>
    </row>
    <row r="27" s="9" customFormat="1" customHeight="1" spans="1:12">
      <c r="A27" s="105" t="s">
        <v>593</v>
      </c>
      <c r="B27" s="150"/>
      <c r="C27" s="150"/>
      <c r="D27" s="150"/>
      <c r="E27" s="150"/>
      <c r="F27" s="106"/>
      <c r="G27" s="51">
        <f>G25-G26</f>
        <v>0</v>
      </c>
      <c r="H27" s="84">
        <f>H25-H26</f>
        <v>0</v>
      </c>
      <c r="I27" s="84">
        <f>I25-I26</f>
        <v>0</v>
      </c>
      <c r="J27" s="84">
        <f>J25-J26</f>
        <v>0</v>
      </c>
      <c r="K27" s="51">
        <f t="shared" si="1"/>
        <v>0</v>
      </c>
      <c r="L27" s="31"/>
    </row>
    <row r="28" s="10" customFormat="1" customHeight="1" spans="1:11">
      <c r="A28" s="32"/>
      <c r="D28" s="33"/>
      <c r="E28" s="33"/>
      <c r="F28" s="33"/>
      <c r="G28" s="34"/>
      <c r="H28" s="34"/>
      <c r="I28" s="34"/>
      <c r="J28" s="34"/>
      <c r="K28" s="34"/>
    </row>
    <row r="29" s="10" customFormat="1" customHeight="1" spans="1:12">
      <c r="A29" s="35" t="str">
        <f>表头信息!D8&amp;表头信息!E8</f>
        <v>产权持有单位填表人：谭勃</v>
      </c>
      <c r="B29" s="35"/>
      <c r="C29" s="35"/>
      <c r="D29" s="35"/>
      <c r="E29" s="35"/>
      <c r="F29" s="35"/>
      <c r="I29" s="37" t="str">
        <f>表头信息!D20&amp;表头信息!E23</f>
        <v>评估人员：柳青、殷涛</v>
      </c>
      <c r="J29" s="37"/>
      <c r="K29" s="37"/>
      <c r="L29" s="37"/>
    </row>
    <row r="30" s="10" customFormat="1" customHeight="1" spans="1:10">
      <c r="A30" s="38" t="str">
        <f>表头信息!D11&amp;表头信息!E11</f>
        <v>填表日期：2022年11月2日</v>
      </c>
      <c r="B30" s="36"/>
      <c r="C30" s="36"/>
      <c r="D30" s="36"/>
      <c r="E30" s="39"/>
      <c r="F30" s="39"/>
      <c r="H30" s="39"/>
      <c r="I30" s="39"/>
      <c r="J30" s="39"/>
    </row>
  </sheetData>
  <protectedRanges>
    <protectedRange sqref="A7:I24 G26:I26 L7:L24" name="区域1"/>
  </protectedRanges>
  <mergeCells count="20">
    <mergeCell ref="A1:L1"/>
    <mergeCell ref="A2:L2"/>
    <mergeCell ref="A25:F25"/>
    <mergeCell ref="A26:F26"/>
    <mergeCell ref="A27:F27"/>
    <mergeCell ref="D28:F28"/>
    <mergeCell ref="A29:F29"/>
    <mergeCell ref="I29:L29"/>
    <mergeCell ref="A5:A6"/>
    <mergeCell ref="B5:B6"/>
    <mergeCell ref="C5:C6"/>
    <mergeCell ref="D5:D6"/>
    <mergeCell ref="E5:E6"/>
    <mergeCell ref="F5:F6"/>
    <mergeCell ref="G5:G6"/>
    <mergeCell ref="H5:H6"/>
    <mergeCell ref="I5:I6"/>
    <mergeCell ref="J5:J6"/>
    <mergeCell ref="K5:K6"/>
    <mergeCell ref="L5:L6"/>
  </mergeCells>
  <conditionalFormatting sqref="M5:R6">
    <cfRule type="expression" dxfId="0" priority="1" stopIfTrue="1">
      <formula>$N$8=""</formula>
    </cfRule>
  </conditionalFormatting>
  <dataValidations count="1">
    <dataValidation type="list" allowBlank="1" showInputMessage="1" showErrorMessage="1" sqref="O5:P6">
      <formula1>$P$8</formula1>
    </dataValidation>
  </dataValidations>
  <hyperlinks>
    <hyperlink ref="A1:L1" location="'4-非流动资产汇总'!B8" display="=&quot;其他债权投资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329800" name="Check Box 1096" r:id="rId3">
              <controlPr defaultSize="0">
                <anchor moveWithCells="1">
                  <from>
                    <xdr:col>12</xdr:col>
                    <xdr:colOff>76200</xdr:colOff>
                    <xdr:row>0</xdr:row>
                    <xdr:rowOff>19050</xdr:rowOff>
                  </from>
                  <to>
                    <xdr:col>14</xdr:col>
                    <xdr:colOff>228600</xdr:colOff>
                    <xdr:row>1</xdr:row>
                    <xdr:rowOff>184150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H68"/>
  <sheetViews>
    <sheetView view="pageBreakPreview" zoomScaleNormal="100" workbookViewId="0">
      <pane xSplit="2" ySplit="6" topLeftCell="C7" activePane="bottomRight" state="frozen"/>
      <selection/>
      <selection pane="topRight"/>
      <selection pane="bottomLeft"/>
      <selection pane="bottomRight" activeCell="B7" sqref="B7"/>
    </sheetView>
  </sheetViews>
  <sheetFormatPr defaultColWidth="8.66666666666667" defaultRowHeight="15.75" customHeight="1" outlineLevelCol="7"/>
  <cols>
    <col min="1" max="1" width="6.25" style="11" customWidth="1"/>
    <col min="2" max="2" width="27.3333333333333" style="11" customWidth="1"/>
    <col min="3" max="5" width="22.0833333333333" style="11" customWidth="1"/>
    <col min="6" max="6" width="22.0833333333333" style="207" customWidth="1"/>
    <col min="7" max="32" width="9" style="11"/>
    <col min="33" max="16384" width="8.66666666666667" style="11"/>
  </cols>
  <sheetData>
    <row r="1" s="336" customFormat="1" ht="30" customHeight="1" spans="1:6">
      <c r="A1" s="12" t="s">
        <v>235</v>
      </c>
      <c r="B1" s="340"/>
      <c r="C1" s="340"/>
      <c r="D1" s="340"/>
      <c r="E1" s="340"/>
      <c r="F1" s="340"/>
    </row>
    <row r="2" customHeight="1" spans="1:6">
      <c r="A2" s="13" t="str">
        <f>表头信息!D5&amp;表头信息!E5</f>
        <v>评估基准日：2022年10月31日</v>
      </c>
      <c r="B2" s="13"/>
      <c r="C2" s="13"/>
      <c r="D2" s="13"/>
      <c r="E2" s="13"/>
      <c r="F2" s="13"/>
    </row>
    <row r="3" customHeight="1" spans="1:6">
      <c r="A3" s="13"/>
      <c r="B3" s="13"/>
      <c r="C3" s="13"/>
      <c r="D3" s="13"/>
      <c r="E3" s="13"/>
      <c r="F3" s="56" t="s">
        <v>236</v>
      </c>
    </row>
    <row r="4" customHeight="1" spans="1:6">
      <c r="A4" s="83" t="str">
        <f>表头信息!D2&amp;表头信息!E2</f>
        <v>产权持有单位：西安曲江楼观旅游农业开发有限公司</v>
      </c>
      <c r="B4" s="18"/>
      <c r="C4" s="18"/>
      <c r="D4" s="18"/>
      <c r="E4" s="18"/>
      <c r="F4" s="19" t="s">
        <v>3</v>
      </c>
    </row>
    <row r="5" s="71" customFormat="1" ht="16.5" customHeight="1" spans="1:6">
      <c r="A5" s="341" t="s">
        <v>5</v>
      </c>
      <c r="B5" s="341" t="s">
        <v>237</v>
      </c>
      <c r="C5" s="341" t="s">
        <v>238</v>
      </c>
      <c r="D5" s="341" t="s">
        <v>239</v>
      </c>
      <c r="E5" s="341" t="s">
        <v>240</v>
      </c>
      <c r="F5" s="341" t="s">
        <v>241</v>
      </c>
    </row>
    <row r="6" s="71" customFormat="1" ht="16.5" customHeight="1" spans="1:8">
      <c r="A6" s="342"/>
      <c r="B6" s="342"/>
      <c r="C6" s="342"/>
      <c r="D6" s="342"/>
      <c r="E6" s="342"/>
      <c r="F6" s="342"/>
      <c r="G6" s="343" t="s">
        <v>242</v>
      </c>
      <c r="H6" s="343" t="s">
        <v>243</v>
      </c>
    </row>
    <row r="7" ht="16.5" customHeight="1" spans="1:7">
      <c r="A7" s="344">
        <v>1</v>
      </c>
      <c r="B7" s="345" t="s">
        <v>244</v>
      </c>
      <c r="C7" s="346">
        <f>SUM(C8:C20)</f>
        <v>0</v>
      </c>
      <c r="D7" s="346">
        <f>SUM(D8:D20)</f>
        <v>0</v>
      </c>
      <c r="E7" s="346">
        <f>SUM(E8:E20)</f>
        <v>0</v>
      </c>
      <c r="F7" s="347">
        <f t="shared" ref="F7:F14" si="0">IF(C7=0,0,E7/ABS(C7))*100</f>
        <v>0</v>
      </c>
      <c r="G7" s="11">
        <f>SUM(G8:G20)</f>
        <v>0</v>
      </c>
    </row>
    <row r="8" ht="16.5" customHeight="1" spans="1:6">
      <c r="A8" s="344">
        <v>2</v>
      </c>
      <c r="B8" s="348" t="s">
        <v>176</v>
      </c>
      <c r="C8" s="346">
        <f>'3-流动资产汇总'!C7</f>
        <v>0</v>
      </c>
      <c r="D8" s="346">
        <f>'3-流动资产汇总'!D7</f>
        <v>0</v>
      </c>
      <c r="E8" s="347">
        <f t="shared" ref="E8:E14" si="1">D8-C8</f>
        <v>0</v>
      </c>
      <c r="F8" s="347">
        <f t="shared" si="0"/>
        <v>0</v>
      </c>
    </row>
    <row r="9" ht="16.5" customHeight="1" spans="1:6">
      <c r="A9" s="344">
        <v>3</v>
      </c>
      <c r="B9" s="348" t="s">
        <v>178</v>
      </c>
      <c r="C9" s="346">
        <f>'3-流动资产汇总'!C8</f>
        <v>0</v>
      </c>
      <c r="D9" s="346">
        <f>'3-流动资产汇总'!D8</f>
        <v>0</v>
      </c>
      <c r="E9" s="347">
        <f t="shared" si="1"/>
        <v>0</v>
      </c>
      <c r="F9" s="347">
        <f t="shared" si="0"/>
        <v>0</v>
      </c>
    </row>
    <row r="10" ht="16.5" customHeight="1" spans="1:6">
      <c r="A10" s="344">
        <v>4</v>
      </c>
      <c r="B10" s="348" t="s">
        <v>245</v>
      </c>
      <c r="C10" s="346">
        <f>'3-流动资产汇总'!C9</f>
        <v>0</v>
      </c>
      <c r="D10" s="346">
        <f>'3-流动资产汇总'!D9</f>
        <v>0</v>
      </c>
      <c r="E10" s="347">
        <f t="shared" si="1"/>
        <v>0</v>
      </c>
      <c r="F10" s="347">
        <f t="shared" si="0"/>
        <v>0</v>
      </c>
    </row>
    <row r="11" ht="16.5" customHeight="1" spans="1:6">
      <c r="A11" s="344">
        <v>5</v>
      </c>
      <c r="B11" s="348" t="s">
        <v>180</v>
      </c>
      <c r="C11" s="346">
        <f>'3-流动资产汇总'!C10</f>
        <v>0</v>
      </c>
      <c r="D11" s="346">
        <f>'3-流动资产汇总'!D10</f>
        <v>0</v>
      </c>
      <c r="E11" s="347">
        <f t="shared" si="1"/>
        <v>0</v>
      </c>
      <c r="F11" s="347">
        <f t="shared" si="0"/>
        <v>0</v>
      </c>
    </row>
    <row r="12" ht="16.5" customHeight="1" spans="1:6">
      <c r="A12" s="344">
        <v>6</v>
      </c>
      <c r="B12" s="348" t="s">
        <v>182</v>
      </c>
      <c r="C12" s="346">
        <f>'3-流动资产汇总'!C11</f>
        <v>0</v>
      </c>
      <c r="D12" s="346">
        <f>'3-流动资产汇总'!D11</f>
        <v>0</v>
      </c>
      <c r="E12" s="347">
        <f t="shared" si="1"/>
        <v>0</v>
      </c>
      <c r="F12" s="347">
        <f t="shared" si="0"/>
        <v>0</v>
      </c>
    </row>
    <row r="13" ht="16.5" customHeight="1" spans="1:6">
      <c r="A13" s="344">
        <v>7</v>
      </c>
      <c r="B13" s="348" t="s">
        <v>246</v>
      </c>
      <c r="C13" s="346">
        <f>'3-流动资产汇总'!C12</f>
        <v>0</v>
      </c>
      <c r="D13" s="346">
        <f>'3-流动资产汇总'!D12</f>
        <v>0</v>
      </c>
      <c r="E13" s="347">
        <f t="shared" si="1"/>
        <v>0</v>
      </c>
      <c r="F13" s="347">
        <f t="shared" si="0"/>
        <v>0</v>
      </c>
    </row>
    <row r="14" ht="16.5" customHeight="1" spans="1:6">
      <c r="A14" s="344">
        <v>8</v>
      </c>
      <c r="B14" s="348" t="s">
        <v>184</v>
      </c>
      <c r="C14" s="346">
        <f>'3-流动资产汇总'!C13</f>
        <v>0</v>
      </c>
      <c r="D14" s="346">
        <f>'3-流动资产汇总'!D13</f>
        <v>0</v>
      </c>
      <c r="E14" s="347">
        <f t="shared" si="1"/>
        <v>0</v>
      </c>
      <c r="F14" s="347">
        <f t="shared" si="0"/>
        <v>0</v>
      </c>
    </row>
    <row r="15" ht="16.5" customHeight="1" spans="1:6">
      <c r="A15" s="344">
        <v>9</v>
      </c>
      <c r="B15" s="348" t="s">
        <v>190</v>
      </c>
      <c r="C15" s="346">
        <f>'3-流动资产汇总'!C14</f>
        <v>0</v>
      </c>
      <c r="D15" s="346">
        <f>'3-流动资产汇总'!D14</f>
        <v>0</v>
      </c>
      <c r="E15" s="347">
        <f t="shared" ref="E15:E30" si="2">D15-C15</f>
        <v>0</v>
      </c>
      <c r="F15" s="347">
        <f t="shared" ref="F15:F30" si="3">IF(C15=0,0,E15/ABS(C15))*100</f>
        <v>0</v>
      </c>
    </row>
    <row r="16" ht="16.5" customHeight="1" spans="1:6">
      <c r="A16" s="344">
        <v>10</v>
      </c>
      <c r="B16" s="348" t="s">
        <v>192</v>
      </c>
      <c r="C16" s="346">
        <f>'3-流动资产汇总'!C15</f>
        <v>0</v>
      </c>
      <c r="D16" s="346">
        <f>'3-流动资产汇总'!D15</f>
        <v>0</v>
      </c>
      <c r="E16" s="347">
        <f t="shared" si="2"/>
        <v>0</v>
      </c>
      <c r="F16" s="347">
        <f t="shared" si="3"/>
        <v>0</v>
      </c>
    </row>
    <row r="17" ht="16.5" customHeight="1" spans="1:6">
      <c r="A17" s="344">
        <v>11</v>
      </c>
      <c r="B17" s="348" t="s">
        <v>247</v>
      </c>
      <c r="C17" s="346">
        <f>'3-流动资产汇总'!C16</f>
        <v>0</v>
      </c>
      <c r="D17" s="346">
        <f>'3-流动资产汇总'!D16</f>
        <v>0</v>
      </c>
      <c r="E17" s="347">
        <f t="shared" si="2"/>
        <v>0</v>
      </c>
      <c r="F17" s="347">
        <f t="shared" si="3"/>
        <v>0</v>
      </c>
    </row>
    <row r="18" ht="16.5" customHeight="1" spans="1:6">
      <c r="A18" s="344">
        <v>12</v>
      </c>
      <c r="B18" s="348" t="s">
        <v>248</v>
      </c>
      <c r="C18" s="346">
        <f>'3-流动资产汇总'!C17</f>
        <v>0</v>
      </c>
      <c r="D18" s="346">
        <f>'3-流动资产汇总'!D17</f>
        <v>0</v>
      </c>
      <c r="E18" s="347">
        <f t="shared" si="2"/>
        <v>0</v>
      </c>
      <c r="F18" s="347">
        <f t="shared" si="3"/>
        <v>0</v>
      </c>
    </row>
    <row r="19" ht="16.5" customHeight="1" spans="1:6">
      <c r="A19" s="344">
        <v>13</v>
      </c>
      <c r="B19" s="348" t="s">
        <v>194</v>
      </c>
      <c r="C19" s="346">
        <f>'3-流动资产汇总'!C18</f>
        <v>0</v>
      </c>
      <c r="D19" s="346">
        <f>'3-流动资产汇总'!D18</f>
        <v>0</v>
      </c>
      <c r="E19" s="347">
        <f t="shared" si="2"/>
        <v>0</v>
      </c>
      <c r="F19" s="347">
        <f t="shared" si="3"/>
        <v>0</v>
      </c>
    </row>
    <row r="20" ht="16.5" customHeight="1" spans="1:6">
      <c r="A20" s="344">
        <v>14</v>
      </c>
      <c r="B20" s="348" t="s">
        <v>196</v>
      </c>
      <c r="C20" s="346">
        <f>'3-流动资产汇总'!C19</f>
        <v>0</v>
      </c>
      <c r="D20" s="346">
        <f>'3-流动资产汇总'!D19</f>
        <v>0</v>
      </c>
      <c r="E20" s="347">
        <f t="shared" si="2"/>
        <v>0</v>
      </c>
      <c r="F20" s="347">
        <f t="shared" si="3"/>
        <v>0</v>
      </c>
    </row>
    <row r="21" ht="16.5" customHeight="1" spans="1:7">
      <c r="A21" s="344">
        <v>15</v>
      </c>
      <c r="B21" s="345" t="s">
        <v>249</v>
      </c>
      <c r="C21" s="346" t="e">
        <f>SUM(C22:C39)</f>
        <v>#REF!</v>
      </c>
      <c r="D21" s="346" t="e">
        <f>SUM(D22:D39)</f>
        <v>#REF!</v>
      </c>
      <c r="E21" s="347" t="e">
        <f t="shared" si="2"/>
        <v>#REF!</v>
      </c>
      <c r="F21" s="347" t="e">
        <f t="shared" si="3"/>
        <v>#REF!</v>
      </c>
      <c r="G21" s="11">
        <f>SUM(G22:G39)</f>
        <v>0</v>
      </c>
    </row>
    <row r="22" ht="16.5" customHeight="1" spans="1:6">
      <c r="A22" s="344">
        <v>16</v>
      </c>
      <c r="B22" s="345" t="s">
        <v>250</v>
      </c>
      <c r="C22" s="346">
        <f>'4-非流动资产汇总'!C7</f>
        <v>0</v>
      </c>
      <c r="D22" s="346">
        <f>'4-非流动资产汇总'!D7</f>
        <v>0</v>
      </c>
      <c r="E22" s="347">
        <f t="shared" si="2"/>
        <v>0</v>
      </c>
      <c r="F22" s="347">
        <f t="shared" si="3"/>
        <v>0</v>
      </c>
    </row>
    <row r="23" ht="16.5" customHeight="1" spans="1:6">
      <c r="A23" s="344">
        <v>17</v>
      </c>
      <c r="B23" s="345" t="s">
        <v>251</v>
      </c>
      <c r="C23" s="346">
        <f>'4-非流动资产汇总'!C8</f>
        <v>0</v>
      </c>
      <c r="D23" s="346">
        <f>'4-非流动资产汇总'!D8</f>
        <v>0</v>
      </c>
      <c r="E23" s="347">
        <f t="shared" si="2"/>
        <v>0</v>
      </c>
      <c r="F23" s="347">
        <f t="shared" si="3"/>
        <v>0</v>
      </c>
    </row>
    <row r="24" ht="16.5" customHeight="1" spans="1:6">
      <c r="A24" s="344">
        <v>18</v>
      </c>
      <c r="B24" s="348" t="s">
        <v>205</v>
      </c>
      <c r="C24" s="346">
        <f>'4-非流动资产汇总'!C9</f>
        <v>0</v>
      </c>
      <c r="D24" s="346">
        <f>'4-非流动资产汇总'!D9</f>
        <v>0</v>
      </c>
      <c r="E24" s="347">
        <f t="shared" si="2"/>
        <v>0</v>
      </c>
      <c r="F24" s="347">
        <f t="shared" si="3"/>
        <v>0</v>
      </c>
    </row>
    <row r="25" ht="16.5" customHeight="1" spans="1:6">
      <c r="A25" s="344">
        <v>19</v>
      </c>
      <c r="B25" s="348" t="s">
        <v>207</v>
      </c>
      <c r="C25" s="346">
        <f>'4-非流动资产汇总'!C10</f>
        <v>0</v>
      </c>
      <c r="D25" s="346">
        <f>'4-非流动资产汇总'!D10</f>
        <v>0</v>
      </c>
      <c r="E25" s="347">
        <f t="shared" si="2"/>
        <v>0</v>
      </c>
      <c r="F25" s="347">
        <f t="shared" si="3"/>
        <v>0</v>
      </c>
    </row>
    <row r="26" ht="16.5" customHeight="1" spans="1:6">
      <c r="A26" s="344">
        <v>20</v>
      </c>
      <c r="B26" s="348" t="s">
        <v>252</v>
      </c>
      <c r="C26" s="346">
        <f>'4-非流动资产汇总'!C11</f>
        <v>0</v>
      </c>
      <c r="D26" s="346">
        <f>'4-非流动资产汇总'!D11</f>
        <v>0</v>
      </c>
      <c r="E26" s="347">
        <f t="shared" si="2"/>
        <v>0</v>
      </c>
      <c r="F26" s="347">
        <f t="shared" si="3"/>
        <v>0</v>
      </c>
    </row>
    <row r="27" ht="16.5" customHeight="1" spans="1:6">
      <c r="A27" s="344">
        <v>21</v>
      </c>
      <c r="B27" s="348" t="s">
        <v>253</v>
      </c>
      <c r="C27" s="346">
        <f>'4-6其他非流动金融资产汇总'!C27</f>
        <v>0</v>
      </c>
      <c r="D27" s="346">
        <f>'4-6其他非流动金融资产汇总'!D27</f>
        <v>0</v>
      </c>
      <c r="E27" s="347">
        <f t="shared" si="2"/>
        <v>0</v>
      </c>
      <c r="F27" s="347">
        <f t="shared" si="3"/>
        <v>0</v>
      </c>
    </row>
    <row r="28" ht="16.5" customHeight="1" spans="1:6">
      <c r="A28" s="344">
        <v>22</v>
      </c>
      <c r="B28" s="348" t="s">
        <v>209</v>
      </c>
      <c r="C28" s="346">
        <f>'4-非流动资产汇总'!C13</f>
        <v>0</v>
      </c>
      <c r="D28" s="346">
        <f>'4-非流动资产汇总'!D13</f>
        <v>0</v>
      </c>
      <c r="E28" s="347">
        <f t="shared" si="2"/>
        <v>0</v>
      </c>
      <c r="F28" s="347">
        <f t="shared" si="3"/>
        <v>0</v>
      </c>
    </row>
    <row r="29" ht="16.5" customHeight="1" spans="1:6">
      <c r="A29" s="344">
        <v>23</v>
      </c>
      <c r="B29" s="348" t="s">
        <v>211</v>
      </c>
      <c r="C29" s="346" t="e">
        <f>'4-非流动资产汇总'!C14</f>
        <v>#REF!</v>
      </c>
      <c r="D29" s="346" t="e">
        <f>'4-非流动资产汇总'!D14</f>
        <v>#REF!</v>
      </c>
      <c r="E29" s="347" t="e">
        <f t="shared" si="2"/>
        <v>#REF!</v>
      </c>
      <c r="F29" s="347" t="e">
        <f t="shared" si="3"/>
        <v>#REF!</v>
      </c>
    </row>
    <row r="30" ht="16.5" customHeight="1" spans="1:6">
      <c r="A30" s="344">
        <v>24</v>
      </c>
      <c r="B30" s="348" t="s">
        <v>213</v>
      </c>
      <c r="C30" s="346">
        <f>'4-非流动资产汇总'!C15</f>
        <v>0</v>
      </c>
      <c r="D30" s="346">
        <f>'4-非流动资产汇总'!D15</f>
        <v>0</v>
      </c>
      <c r="E30" s="347">
        <f t="shared" si="2"/>
        <v>0</v>
      </c>
      <c r="F30" s="347">
        <f t="shared" si="3"/>
        <v>0</v>
      </c>
    </row>
    <row r="31" ht="16.5" customHeight="1" spans="1:6">
      <c r="A31" s="344">
        <v>25</v>
      </c>
      <c r="B31" s="348" t="s">
        <v>219</v>
      </c>
      <c r="C31" s="346">
        <f>'4-非流动资产汇总'!C16</f>
        <v>0</v>
      </c>
      <c r="D31" s="346">
        <f>'4-非流动资产汇总'!D16</f>
        <v>0</v>
      </c>
      <c r="E31" s="347">
        <f t="shared" ref="E31:E50" si="4">D31-C31</f>
        <v>0</v>
      </c>
      <c r="F31" s="347">
        <f t="shared" ref="F31:F50" si="5">IF(C31=0,0,E31/ABS(C31))*100</f>
        <v>0</v>
      </c>
    </row>
    <row r="32" ht="16.5" customHeight="1" spans="1:6">
      <c r="A32" s="344">
        <v>26</v>
      </c>
      <c r="B32" s="348" t="s">
        <v>221</v>
      </c>
      <c r="C32" s="346">
        <f>'4-非流动资产汇总'!C17</f>
        <v>0</v>
      </c>
      <c r="D32" s="346">
        <f>'4-非流动资产汇总'!D17</f>
        <v>0</v>
      </c>
      <c r="E32" s="347">
        <f t="shared" si="4"/>
        <v>0</v>
      </c>
      <c r="F32" s="347">
        <f t="shared" si="5"/>
        <v>0</v>
      </c>
    </row>
    <row r="33" ht="16.5" customHeight="1" spans="1:6">
      <c r="A33" s="344">
        <v>27</v>
      </c>
      <c r="B33" s="348" t="s">
        <v>254</v>
      </c>
      <c r="C33" s="346">
        <f>'4-非流动资产汇总'!C18</f>
        <v>0</v>
      </c>
      <c r="D33" s="346">
        <f>'4-非流动资产汇总'!D18</f>
        <v>0</v>
      </c>
      <c r="E33" s="347">
        <f t="shared" si="4"/>
        <v>0</v>
      </c>
      <c r="F33" s="347">
        <f t="shared" si="5"/>
        <v>0</v>
      </c>
    </row>
    <row r="34" ht="16.5" customHeight="1" spans="1:6">
      <c r="A34" s="344">
        <v>28</v>
      </c>
      <c r="B34" s="348" t="s">
        <v>222</v>
      </c>
      <c r="C34" s="346">
        <f>'4-非流动资产汇总'!C19</f>
        <v>0</v>
      </c>
      <c r="D34" s="346">
        <f>'4-非流动资产汇总'!D19</f>
        <v>0</v>
      </c>
      <c r="E34" s="347">
        <f t="shared" si="4"/>
        <v>0</v>
      </c>
      <c r="F34" s="347">
        <f t="shared" si="5"/>
        <v>0</v>
      </c>
    </row>
    <row r="35" ht="16.5" customHeight="1" spans="1:6">
      <c r="A35" s="344">
        <v>29</v>
      </c>
      <c r="B35" s="349" t="s">
        <v>224</v>
      </c>
      <c r="C35" s="347">
        <f>'4-非流动资产汇总'!C20</f>
        <v>0</v>
      </c>
      <c r="D35" s="347">
        <f>'4-非流动资产汇总'!D20</f>
        <v>0</v>
      </c>
      <c r="E35" s="347">
        <f t="shared" si="4"/>
        <v>0</v>
      </c>
      <c r="F35" s="347">
        <f t="shared" si="5"/>
        <v>0</v>
      </c>
    </row>
    <row r="36" ht="16.5" customHeight="1" spans="1:6">
      <c r="A36" s="344">
        <v>30</v>
      </c>
      <c r="B36" s="349" t="s">
        <v>226</v>
      </c>
      <c r="C36" s="347">
        <f>'4-非流动资产汇总'!C21</f>
        <v>0</v>
      </c>
      <c r="D36" s="347">
        <f>'4-非流动资产汇总'!D21</f>
        <v>0</v>
      </c>
      <c r="E36" s="347">
        <f t="shared" si="4"/>
        <v>0</v>
      </c>
      <c r="F36" s="347">
        <f t="shared" si="5"/>
        <v>0</v>
      </c>
    </row>
    <row r="37" ht="16.5" customHeight="1" spans="1:6">
      <c r="A37" s="344">
        <v>31</v>
      </c>
      <c r="B37" s="349" t="s">
        <v>228</v>
      </c>
      <c r="C37" s="347">
        <f>'4-非流动资产汇总'!C22</f>
        <v>0</v>
      </c>
      <c r="D37" s="347">
        <f>'4-非流动资产汇总'!D22</f>
        <v>0</v>
      </c>
      <c r="E37" s="347">
        <f t="shared" si="4"/>
        <v>0</v>
      </c>
      <c r="F37" s="347">
        <f t="shared" si="5"/>
        <v>0</v>
      </c>
    </row>
    <row r="38" ht="16.5" customHeight="1" spans="1:6">
      <c r="A38" s="344">
        <v>32</v>
      </c>
      <c r="B38" s="349" t="s">
        <v>230</v>
      </c>
      <c r="C38" s="347">
        <f>'4-非流动资产汇总'!C23</f>
        <v>0</v>
      </c>
      <c r="D38" s="347">
        <f>'4-非流动资产汇总'!D23</f>
        <v>0</v>
      </c>
      <c r="E38" s="347">
        <f t="shared" si="4"/>
        <v>0</v>
      </c>
      <c r="F38" s="347">
        <f t="shared" si="5"/>
        <v>0</v>
      </c>
    </row>
    <row r="39" ht="16.5" customHeight="1" spans="1:6">
      <c r="A39" s="344">
        <v>33</v>
      </c>
      <c r="B39" s="349" t="s">
        <v>232</v>
      </c>
      <c r="C39" s="347">
        <f>'4-非流动资产汇总'!C24</f>
        <v>0</v>
      </c>
      <c r="D39" s="347">
        <f>'4-非流动资产汇总'!D24</f>
        <v>0</v>
      </c>
      <c r="E39" s="347">
        <f t="shared" si="4"/>
        <v>0</v>
      </c>
      <c r="F39" s="347">
        <f t="shared" si="5"/>
        <v>0</v>
      </c>
    </row>
    <row r="40" ht="16.5" customHeight="1" spans="1:7">
      <c r="A40" s="344">
        <v>34</v>
      </c>
      <c r="B40" s="350" t="s">
        <v>255</v>
      </c>
      <c r="C40" s="347" t="e">
        <f>C7+C21</f>
        <v>#REF!</v>
      </c>
      <c r="D40" s="347" t="e">
        <f>D7+D21</f>
        <v>#REF!</v>
      </c>
      <c r="E40" s="347" t="e">
        <f t="shared" si="4"/>
        <v>#REF!</v>
      </c>
      <c r="F40" s="347" t="e">
        <f t="shared" si="5"/>
        <v>#REF!</v>
      </c>
      <c r="G40" s="11">
        <f>G7+G21</f>
        <v>0</v>
      </c>
    </row>
    <row r="41" ht="16.5" customHeight="1" spans="1:7">
      <c r="A41" s="344">
        <v>35</v>
      </c>
      <c r="B41" s="345" t="s">
        <v>256</v>
      </c>
      <c r="C41" s="346">
        <f>SUM(C42:C54)</f>
        <v>0</v>
      </c>
      <c r="D41" s="346">
        <f>SUM(D42:D54)</f>
        <v>0</v>
      </c>
      <c r="E41" s="347">
        <f t="shared" si="4"/>
        <v>0</v>
      </c>
      <c r="F41" s="347">
        <f t="shared" si="5"/>
        <v>0</v>
      </c>
      <c r="G41" s="11">
        <f>SUM(G42:G54)</f>
        <v>0</v>
      </c>
    </row>
    <row r="42" ht="16.5" customHeight="1" spans="1:6">
      <c r="A42" s="344">
        <v>36</v>
      </c>
      <c r="B42" s="348" t="s">
        <v>177</v>
      </c>
      <c r="C42" s="346">
        <f>'5-流动负债汇总'!C7</f>
        <v>0</v>
      </c>
      <c r="D42" s="346">
        <f>'5-流动负债汇总'!D7</f>
        <v>0</v>
      </c>
      <c r="E42" s="347">
        <f t="shared" si="4"/>
        <v>0</v>
      </c>
      <c r="F42" s="347">
        <f t="shared" si="5"/>
        <v>0</v>
      </c>
    </row>
    <row r="43" ht="16.5" customHeight="1" spans="1:6">
      <c r="A43" s="344">
        <v>37</v>
      </c>
      <c r="B43" s="348" t="s">
        <v>179</v>
      </c>
      <c r="C43" s="346">
        <f>'5-流动负债汇总'!C8</f>
        <v>0</v>
      </c>
      <c r="D43" s="346">
        <f>'5-流动负债汇总'!D8</f>
        <v>0</v>
      </c>
      <c r="E43" s="347">
        <f t="shared" si="4"/>
        <v>0</v>
      </c>
      <c r="F43" s="347">
        <f t="shared" si="5"/>
        <v>0</v>
      </c>
    </row>
    <row r="44" ht="16.5" customHeight="1" spans="1:6">
      <c r="A44" s="344">
        <v>38</v>
      </c>
      <c r="B44" s="348" t="s">
        <v>257</v>
      </c>
      <c r="C44" s="346">
        <f>'5-流动负债汇总'!C9</f>
        <v>0</v>
      </c>
      <c r="D44" s="346">
        <f>'5-流动负债汇总'!D9</f>
        <v>0</v>
      </c>
      <c r="E44" s="347">
        <f t="shared" si="4"/>
        <v>0</v>
      </c>
      <c r="F44" s="347">
        <f t="shared" si="5"/>
        <v>0</v>
      </c>
    </row>
    <row r="45" ht="16.5" customHeight="1" spans="1:6">
      <c r="A45" s="344">
        <v>39</v>
      </c>
      <c r="B45" s="348" t="s">
        <v>181</v>
      </c>
      <c r="C45" s="346">
        <f>'5-流动负债汇总'!C10</f>
        <v>0</v>
      </c>
      <c r="D45" s="346">
        <f>'5-流动负债汇总'!D10</f>
        <v>0</v>
      </c>
      <c r="E45" s="347">
        <f t="shared" si="4"/>
        <v>0</v>
      </c>
      <c r="F45" s="347">
        <f t="shared" si="5"/>
        <v>0</v>
      </c>
    </row>
    <row r="46" ht="16.5" customHeight="1" spans="1:6">
      <c r="A46" s="344">
        <v>40</v>
      </c>
      <c r="B46" s="348" t="s">
        <v>183</v>
      </c>
      <c r="C46" s="346">
        <f>'5-流动负债汇总'!C11</f>
        <v>0</v>
      </c>
      <c r="D46" s="346">
        <f>'5-流动负债汇总'!D11</f>
        <v>0</v>
      </c>
      <c r="E46" s="347">
        <f t="shared" si="4"/>
        <v>0</v>
      </c>
      <c r="F46" s="347">
        <f t="shared" si="5"/>
        <v>0</v>
      </c>
    </row>
    <row r="47" ht="16.5" customHeight="1" spans="1:6">
      <c r="A47" s="344">
        <v>41</v>
      </c>
      <c r="B47" s="348" t="s">
        <v>185</v>
      </c>
      <c r="C47" s="346">
        <f>'5-流动负债汇总'!C12</f>
        <v>0</v>
      </c>
      <c r="D47" s="346">
        <f>'5-流动负债汇总'!D12</f>
        <v>0</v>
      </c>
      <c r="E47" s="347">
        <f t="shared" si="4"/>
        <v>0</v>
      </c>
      <c r="F47" s="347">
        <f t="shared" si="5"/>
        <v>0</v>
      </c>
    </row>
    <row r="48" ht="16.5" customHeight="1" spans="1:6">
      <c r="A48" s="344">
        <v>42</v>
      </c>
      <c r="B48" s="348" t="s">
        <v>258</v>
      </c>
      <c r="C48" s="346">
        <f>'5-流动负债汇总'!C13</f>
        <v>0</v>
      </c>
      <c r="D48" s="346">
        <f>'5-流动负债汇总'!D13</f>
        <v>0</v>
      </c>
      <c r="E48" s="347">
        <f t="shared" si="4"/>
        <v>0</v>
      </c>
      <c r="F48" s="347">
        <f t="shared" si="5"/>
        <v>0</v>
      </c>
    </row>
    <row r="49" ht="16.5" customHeight="1" spans="1:6">
      <c r="A49" s="344">
        <v>43</v>
      </c>
      <c r="B49" s="348" t="s">
        <v>187</v>
      </c>
      <c r="C49" s="346">
        <f>'5-流动负债汇总'!C14</f>
        <v>0</v>
      </c>
      <c r="D49" s="346">
        <f>'5-流动负债汇总'!D14</f>
        <v>0</v>
      </c>
      <c r="E49" s="347">
        <f t="shared" si="4"/>
        <v>0</v>
      </c>
      <c r="F49" s="347">
        <f t="shared" si="5"/>
        <v>0</v>
      </c>
    </row>
    <row r="50" ht="16.5" customHeight="1" spans="1:6">
      <c r="A50" s="344">
        <v>44</v>
      </c>
      <c r="B50" s="348" t="s">
        <v>189</v>
      </c>
      <c r="C50" s="346">
        <f>'5-流动负债汇总'!C15</f>
        <v>0</v>
      </c>
      <c r="D50" s="346">
        <f>'5-流动负债汇总'!D15</f>
        <v>0</v>
      </c>
      <c r="E50" s="347">
        <f t="shared" si="4"/>
        <v>0</v>
      </c>
      <c r="F50" s="347">
        <f t="shared" si="5"/>
        <v>0</v>
      </c>
    </row>
    <row r="51" ht="16.5" customHeight="1" spans="1:6">
      <c r="A51" s="344">
        <v>45</v>
      </c>
      <c r="B51" s="348" t="s">
        <v>195</v>
      </c>
      <c r="C51" s="346">
        <f>'5-流动负债汇总'!C16</f>
        <v>0</v>
      </c>
      <c r="D51" s="346">
        <f>'5-流动负债汇总'!D16</f>
        <v>0</v>
      </c>
      <c r="E51" s="347">
        <f t="shared" ref="E51:E65" si="6">D51-C51</f>
        <v>0</v>
      </c>
      <c r="F51" s="347">
        <f t="shared" ref="F51:F65" si="7">IF(C51=0,0,E51/ABS(C51))*100</f>
        <v>0</v>
      </c>
    </row>
    <row r="52" ht="16.5" customHeight="1" spans="1:6">
      <c r="A52" s="344">
        <v>46</v>
      </c>
      <c r="B52" s="348" t="s">
        <v>259</v>
      </c>
      <c r="C52" s="346">
        <f>'5-流动负债汇总'!C17</f>
        <v>0</v>
      </c>
      <c r="D52" s="346">
        <f>'5-流动负债汇总'!D17</f>
        <v>0</v>
      </c>
      <c r="E52" s="347">
        <f t="shared" si="6"/>
        <v>0</v>
      </c>
      <c r="F52" s="347">
        <f t="shared" si="7"/>
        <v>0</v>
      </c>
    </row>
    <row r="53" ht="16.5" customHeight="1" spans="1:6">
      <c r="A53" s="344">
        <v>47</v>
      </c>
      <c r="B53" s="348" t="s">
        <v>197</v>
      </c>
      <c r="C53" s="346">
        <f>'5-流动负债汇总'!C18</f>
        <v>0</v>
      </c>
      <c r="D53" s="346">
        <f>'5-流动负债汇总'!D18</f>
        <v>0</v>
      </c>
      <c r="E53" s="347">
        <f t="shared" si="6"/>
        <v>0</v>
      </c>
      <c r="F53" s="347">
        <f t="shared" si="7"/>
        <v>0</v>
      </c>
    </row>
    <row r="54" ht="16.5" customHeight="1" spans="1:6">
      <c r="A54" s="344">
        <v>48</v>
      </c>
      <c r="B54" s="348" t="s">
        <v>198</v>
      </c>
      <c r="C54" s="346">
        <f>'5-流动负债汇总'!C19</f>
        <v>0</v>
      </c>
      <c r="D54" s="346">
        <f>'5-流动负债汇总'!D19</f>
        <v>0</v>
      </c>
      <c r="E54" s="347">
        <f t="shared" si="6"/>
        <v>0</v>
      </c>
      <c r="F54" s="347">
        <f t="shared" si="7"/>
        <v>0</v>
      </c>
    </row>
    <row r="55" ht="16.5" customHeight="1" spans="1:7">
      <c r="A55" s="344">
        <v>49</v>
      </c>
      <c r="B55" s="345" t="s">
        <v>260</v>
      </c>
      <c r="C55" s="346">
        <f>SUM(C56:C63)</f>
        <v>0</v>
      </c>
      <c r="D55" s="346">
        <f>SUM(D56:D63)</f>
        <v>0</v>
      </c>
      <c r="E55" s="347">
        <f t="shared" si="6"/>
        <v>0</v>
      </c>
      <c r="F55" s="347">
        <f t="shared" si="7"/>
        <v>0</v>
      </c>
      <c r="G55" s="11">
        <f>SUM(G56:G63)</f>
        <v>0</v>
      </c>
    </row>
    <row r="56" ht="16.5" customHeight="1" spans="1:6">
      <c r="A56" s="344">
        <v>50</v>
      </c>
      <c r="B56" s="351" t="s">
        <v>204</v>
      </c>
      <c r="C56" s="346">
        <f>'6-非流动负债汇总'!C7</f>
        <v>0</v>
      </c>
      <c r="D56" s="346">
        <f>'6-非流动负债汇总'!D7</f>
        <v>0</v>
      </c>
      <c r="E56" s="347">
        <f t="shared" si="6"/>
        <v>0</v>
      </c>
      <c r="F56" s="347">
        <f t="shared" si="7"/>
        <v>0</v>
      </c>
    </row>
    <row r="57" ht="16.5" customHeight="1" spans="1:6">
      <c r="A57" s="344">
        <v>51</v>
      </c>
      <c r="B57" s="348" t="s">
        <v>206</v>
      </c>
      <c r="C57" s="346">
        <f>'6-非流动负债汇总'!C8</f>
        <v>0</v>
      </c>
      <c r="D57" s="346">
        <f>'6-非流动负债汇总'!D8</f>
        <v>0</v>
      </c>
      <c r="E57" s="347">
        <f t="shared" si="6"/>
        <v>0</v>
      </c>
      <c r="F57" s="347">
        <f t="shared" si="7"/>
        <v>0</v>
      </c>
    </row>
    <row r="58" ht="16.5" customHeight="1" spans="1:6">
      <c r="A58" s="344">
        <v>52</v>
      </c>
      <c r="B58" s="351" t="s">
        <v>261</v>
      </c>
      <c r="C58" s="346">
        <f>'6-非流动负债汇总'!C9</f>
        <v>0</v>
      </c>
      <c r="D58" s="346">
        <f>'6-非流动负债汇总'!D9</f>
        <v>0</v>
      </c>
      <c r="E58" s="347">
        <f t="shared" si="6"/>
        <v>0</v>
      </c>
      <c r="F58" s="347">
        <f t="shared" si="7"/>
        <v>0</v>
      </c>
    </row>
    <row r="59" ht="16.5" customHeight="1" spans="1:6">
      <c r="A59" s="344">
        <v>53</v>
      </c>
      <c r="B59" s="351" t="s">
        <v>208</v>
      </c>
      <c r="C59" s="346">
        <f>'6-非流动负债汇总'!C10</f>
        <v>0</v>
      </c>
      <c r="D59" s="346">
        <f>'6-非流动负债汇总'!D10</f>
        <v>0</v>
      </c>
      <c r="E59" s="347">
        <f t="shared" si="6"/>
        <v>0</v>
      </c>
      <c r="F59" s="347">
        <f t="shared" si="7"/>
        <v>0</v>
      </c>
    </row>
    <row r="60" ht="16.5" customHeight="1" spans="1:6">
      <c r="A60" s="344">
        <v>54</v>
      </c>
      <c r="B60" s="351" t="s">
        <v>212</v>
      </c>
      <c r="C60" s="346">
        <f>'6-非流动负债汇总'!C11</f>
        <v>0</v>
      </c>
      <c r="D60" s="346">
        <f>'6-非流动负债汇总'!D11</f>
        <v>0</v>
      </c>
      <c r="E60" s="347">
        <f t="shared" si="6"/>
        <v>0</v>
      </c>
      <c r="F60" s="347">
        <f t="shared" si="7"/>
        <v>0</v>
      </c>
    </row>
    <row r="61" ht="16.5" customHeight="1" spans="1:6">
      <c r="A61" s="344">
        <v>55</v>
      </c>
      <c r="B61" s="351" t="s">
        <v>262</v>
      </c>
      <c r="C61" s="346">
        <f>'6-非流动负债汇总'!C12</f>
        <v>0</v>
      </c>
      <c r="D61" s="346">
        <f>'6-非流动负债汇总'!D12</f>
        <v>0</v>
      </c>
      <c r="E61" s="347">
        <f t="shared" si="6"/>
        <v>0</v>
      </c>
      <c r="F61" s="347">
        <f t="shared" si="7"/>
        <v>0</v>
      </c>
    </row>
    <row r="62" ht="16.5" customHeight="1" spans="1:6">
      <c r="A62" s="344">
        <v>56</v>
      </c>
      <c r="B62" s="351" t="s">
        <v>214</v>
      </c>
      <c r="C62" s="346">
        <f>'6-非流动负债汇总'!C13</f>
        <v>0</v>
      </c>
      <c r="D62" s="346">
        <f>'6-非流动负债汇总'!D13</f>
        <v>0</v>
      </c>
      <c r="E62" s="347">
        <f t="shared" si="6"/>
        <v>0</v>
      </c>
      <c r="F62" s="347">
        <f t="shared" si="7"/>
        <v>0</v>
      </c>
    </row>
    <row r="63" ht="16.5" customHeight="1" spans="1:6">
      <c r="A63" s="344">
        <v>57</v>
      </c>
      <c r="B63" s="351" t="s">
        <v>216</v>
      </c>
      <c r="C63" s="346">
        <f>'6-非流动负债汇总'!C14</f>
        <v>0</v>
      </c>
      <c r="D63" s="346">
        <f>'6-非流动负债汇总'!D14</f>
        <v>0</v>
      </c>
      <c r="E63" s="347">
        <f t="shared" si="6"/>
        <v>0</v>
      </c>
      <c r="F63" s="347">
        <f t="shared" si="7"/>
        <v>0</v>
      </c>
    </row>
    <row r="64" ht="16.5" customHeight="1" spans="1:7">
      <c r="A64" s="344">
        <v>58</v>
      </c>
      <c r="B64" s="352" t="s">
        <v>263</v>
      </c>
      <c r="C64" s="346">
        <f>C41+C55</f>
        <v>0</v>
      </c>
      <c r="D64" s="346">
        <f>D41+D55</f>
        <v>0</v>
      </c>
      <c r="E64" s="347">
        <f t="shared" si="6"/>
        <v>0</v>
      </c>
      <c r="F64" s="347">
        <f t="shared" si="7"/>
        <v>0</v>
      </c>
      <c r="G64" s="11">
        <f>G41+G55</f>
        <v>0</v>
      </c>
    </row>
    <row r="65" ht="16.5" customHeight="1" spans="1:7">
      <c r="A65" s="344">
        <v>59</v>
      </c>
      <c r="B65" s="352" t="s">
        <v>264</v>
      </c>
      <c r="C65" s="346" t="e">
        <f>C40-C64</f>
        <v>#REF!</v>
      </c>
      <c r="D65" s="346" t="e">
        <f>D40-D64</f>
        <v>#REF!</v>
      </c>
      <c r="E65" s="347" t="e">
        <f t="shared" si="6"/>
        <v>#REF!</v>
      </c>
      <c r="F65" s="347" t="e">
        <f t="shared" si="7"/>
        <v>#REF!</v>
      </c>
      <c r="G65" s="11">
        <f>G40-G64</f>
        <v>0</v>
      </c>
    </row>
    <row r="66" s="337" customFormat="1" customHeight="1" spans="1:6">
      <c r="A66" s="353"/>
      <c r="B66" s="353"/>
      <c r="C66" s="353"/>
      <c r="D66" s="33"/>
      <c r="E66" s="33"/>
      <c r="F66" s="33"/>
    </row>
    <row r="67" s="338" customFormat="1" ht="15" customHeight="1" spans="1:7">
      <c r="A67" s="354" t="str">
        <f>表头信息!D14&amp;表头信息!E14</f>
        <v>评估机构：正衡房地产资产评估有限公司</v>
      </c>
      <c r="B67" s="355"/>
      <c r="C67" s="355"/>
      <c r="D67" s="356"/>
      <c r="E67" s="356"/>
      <c r="F67" s="356"/>
      <c r="G67" s="357"/>
    </row>
    <row r="68" s="339" customFormat="1" ht="15" customHeight="1" spans="1:7">
      <c r="A68" s="358"/>
      <c r="B68" s="359"/>
      <c r="C68" s="359"/>
      <c r="D68" s="360"/>
      <c r="E68" s="361"/>
      <c r="F68" s="362"/>
      <c r="G68" s="363"/>
    </row>
  </sheetData>
  <sheetProtection formatColumns="0"/>
  <mergeCells count="10">
    <mergeCell ref="A1:F1"/>
    <mergeCell ref="A2:F2"/>
    <mergeCell ref="D66:F66"/>
    <mergeCell ref="D67:F67"/>
    <mergeCell ref="A5:A6"/>
    <mergeCell ref="B5:B6"/>
    <mergeCell ref="C5:C6"/>
    <mergeCell ref="D5:D6"/>
    <mergeCell ref="E5:E6"/>
    <mergeCell ref="F5:F6"/>
  </mergeCells>
  <hyperlinks>
    <hyperlink ref="B7" location="'3-流动资产汇总'!A1" display="一、流动资产合计"/>
    <hyperlink ref="B21" location="'4-非流动资产汇总'!A1" display="二、非流动资产合计"/>
    <hyperlink ref="B41" location="'5-流动负债汇总'!A1" display="四、流动负债合计"/>
    <hyperlink ref="B55" location="'6-非流动负债汇总'!A1" display="五、非流动负债合计"/>
    <hyperlink ref="A1:F1" location="'1-汇总表'!A1" display="资产评估结果分类汇总表"/>
  </hyperlinks>
  <printOptions horizontalCentered="1"/>
  <pageMargins left="0.354330708661417" right="0.354330708661417" top="0.78740157480315" bottom="0.590551181102362" header="0.590551181102362" footer="0.393700787401575"/>
  <pageSetup paperSize="9" scale="60" fitToHeight="0" orientation="portrait" blackAndWhite="1" verticalDpi="600"/>
  <headerFooter scaleWithDoc="0">
    <oddFooter>&amp;C&amp;"宋体,常规"&amp;9共&amp;N页　第&amp;P页</oddFooter>
  </headerFooter>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0"/>
  <sheetViews>
    <sheetView view="pageBreakPreview" zoomScale="85" zoomScaleNormal="100" workbookViewId="0">
      <pane xSplit="1" ySplit="6" topLeftCell="B7" activePane="bottomRight" state="frozen"/>
      <selection/>
      <selection pane="topRight"/>
      <selection pane="bottomLeft"/>
      <selection pane="bottomRight" activeCell="C21" sqref="C21"/>
    </sheetView>
  </sheetViews>
  <sheetFormatPr defaultColWidth="8.66666666666667" defaultRowHeight="15.75" customHeight="1"/>
  <cols>
    <col min="1" max="1" width="5.25" style="11" customWidth="1"/>
    <col min="2" max="2" width="27.5833333333333" style="11" customWidth="1"/>
    <col min="3" max="3" width="14.8333333333333" style="11" customWidth="1"/>
    <col min="4" max="4" width="8.25" style="11" customWidth="1"/>
    <col min="5" max="5" width="13.5" style="207" customWidth="1"/>
    <col min="6" max="8" width="13.5" style="11" customWidth="1"/>
    <col min="9" max="9" width="20.75" style="11" customWidth="1"/>
    <col min="10" max="32" width="9" style="11"/>
    <col min="33" max="16384" width="8.66666666666667" style="11"/>
  </cols>
  <sheetData>
    <row r="1" s="7" customFormat="1" ht="30" customHeight="1" spans="1:9">
      <c r="A1" s="12" t="str">
        <f>"长期应收款评估"&amp;表头信息!E35</f>
        <v>长期应收款评估明细表</v>
      </c>
      <c r="B1" s="12"/>
      <c r="C1" s="12"/>
      <c r="D1" s="12"/>
      <c r="E1" s="12"/>
      <c r="F1" s="12"/>
      <c r="G1" s="12"/>
      <c r="H1" s="46"/>
      <c r="I1" s="46"/>
    </row>
    <row r="2" customHeight="1" spans="1:9">
      <c r="A2" s="13" t="str">
        <f>表头信息!D5&amp;表头信息!E5</f>
        <v>评估基准日：2022年10月31日</v>
      </c>
      <c r="B2" s="13"/>
      <c r="C2" s="13"/>
      <c r="D2" s="13"/>
      <c r="E2" s="14"/>
      <c r="F2" s="14"/>
      <c r="G2" s="14"/>
      <c r="H2" s="14"/>
      <c r="I2" s="14"/>
    </row>
    <row r="3" customHeight="1" spans="1:9">
      <c r="A3" s="13"/>
      <c r="B3" s="13"/>
      <c r="C3" s="13"/>
      <c r="D3" s="13"/>
      <c r="E3" s="14"/>
      <c r="F3" s="14"/>
      <c r="G3" s="14"/>
      <c r="H3" s="15" t="s">
        <v>595</v>
      </c>
      <c r="I3" s="86"/>
    </row>
    <row r="4" customHeight="1" spans="1:9">
      <c r="A4" s="83" t="str">
        <f>表头信息!D2&amp;表头信息!E2</f>
        <v>产权持有单位：西安曲江楼观旅游农业开发有限公司</v>
      </c>
      <c r="B4" s="18"/>
      <c r="C4" s="18"/>
      <c r="D4" s="18"/>
      <c r="E4" s="208"/>
      <c r="F4" s="18"/>
      <c r="G4" s="18"/>
      <c r="H4" s="87" t="s">
        <v>3</v>
      </c>
      <c r="I4" s="88"/>
    </row>
    <row r="5" s="8" customFormat="1" customHeight="1" spans="1:18">
      <c r="A5" s="20" t="s">
        <v>5</v>
      </c>
      <c r="B5" s="20" t="s">
        <v>387</v>
      </c>
      <c r="C5" s="20" t="s">
        <v>388</v>
      </c>
      <c r="D5" s="20" t="s">
        <v>389</v>
      </c>
      <c r="E5" s="20" t="s">
        <v>238</v>
      </c>
      <c r="F5" s="20" t="s">
        <v>239</v>
      </c>
      <c r="G5" s="20" t="s">
        <v>240</v>
      </c>
      <c r="H5" s="20" t="s">
        <v>241</v>
      </c>
      <c r="I5" s="20" t="s">
        <v>8</v>
      </c>
      <c r="J5" s="209" t="s">
        <v>297</v>
      </c>
      <c r="K5" s="210" t="s">
        <v>311</v>
      </c>
      <c r="L5" s="210" t="s">
        <v>311</v>
      </c>
      <c r="M5" s="210" t="s">
        <v>312</v>
      </c>
      <c r="N5" s="210" t="s">
        <v>400</v>
      </c>
      <c r="O5" s="210" t="s">
        <v>345</v>
      </c>
      <c r="P5" s="210" t="s">
        <v>401</v>
      </c>
      <c r="Q5" s="213" t="s">
        <v>381</v>
      </c>
      <c r="R5" s="214" t="s">
        <v>382</v>
      </c>
    </row>
    <row r="6" s="8" customFormat="1" customHeight="1" spans="1:18">
      <c r="A6" s="21"/>
      <c r="B6" s="21"/>
      <c r="C6" s="21"/>
      <c r="D6" s="21"/>
      <c r="E6" s="21"/>
      <c r="F6" s="21"/>
      <c r="G6" s="21"/>
      <c r="H6" s="21"/>
      <c r="I6" s="21"/>
      <c r="J6" s="211"/>
      <c r="K6" s="212" t="s">
        <v>318</v>
      </c>
      <c r="L6" s="212" t="s">
        <v>319</v>
      </c>
      <c r="M6" s="212" t="s">
        <v>320</v>
      </c>
      <c r="N6" s="212" t="s">
        <v>403</v>
      </c>
      <c r="O6" s="212" t="s">
        <v>348</v>
      </c>
      <c r="P6" s="212" t="s">
        <v>348</v>
      </c>
      <c r="Q6" s="215"/>
      <c r="R6" s="216"/>
    </row>
    <row r="7" s="9" customFormat="1" customHeight="1" spans="1:9">
      <c r="A7" s="22">
        <v>1</v>
      </c>
      <c r="B7" s="23"/>
      <c r="C7" s="22"/>
      <c r="D7" s="24"/>
      <c r="E7" s="25"/>
      <c r="F7" s="25"/>
      <c r="G7" s="51">
        <f>F7-E7</f>
        <v>0</v>
      </c>
      <c r="H7" s="51">
        <f>IF(E7=0,0,G7/ABS(E7))*100</f>
        <v>0</v>
      </c>
      <c r="I7" s="26"/>
    </row>
    <row r="8" s="9" customFormat="1" customHeight="1" spans="1:9">
      <c r="A8" s="22">
        <v>2</v>
      </c>
      <c r="B8" s="23"/>
      <c r="C8" s="22"/>
      <c r="D8" s="24"/>
      <c r="E8" s="25"/>
      <c r="F8" s="25"/>
      <c r="G8" s="51">
        <f t="shared" ref="G8:G24" si="0">F8-E8</f>
        <v>0</v>
      </c>
      <c r="H8" s="51">
        <f t="shared" ref="H8:H27" si="1">IF(E8=0,0,G8/ABS(E8))*100</f>
        <v>0</v>
      </c>
      <c r="I8" s="26"/>
    </row>
    <row r="9" s="9" customFormat="1" customHeight="1" spans="1:9">
      <c r="A9" s="22">
        <v>3</v>
      </c>
      <c r="B9" s="23"/>
      <c r="C9" s="22"/>
      <c r="D9" s="24"/>
      <c r="E9" s="25"/>
      <c r="F9" s="25"/>
      <c r="G9" s="51">
        <f t="shared" si="0"/>
        <v>0</v>
      </c>
      <c r="H9" s="51">
        <f t="shared" si="1"/>
        <v>0</v>
      </c>
      <c r="I9" s="26"/>
    </row>
    <row r="10" s="9" customFormat="1" customHeight="1" spans="1:9">
      <c r="A10" s="22">
        <v>4</v>
      </c>
      <c r="B10" s="23"/>
      <c r="C10" s="22"/>
      <c r="D10" s="24"/>
      <c r="E10" s="25"/>
      <c r="F10" s="25"/>
      <c r="G10" s="51">
        <f t="shared" si="0"/>
        <v>0</v>
      </c>
      <c r="H10" s="51">
        <f t="shared" si="1"/>
        <v>0</v>
      </c>
      <c r="I10" s="26"/>
    </row>
    <row r="11" s="9" customFormat="1" customHeight="1" spans="1:9">
      <c r="A11" s="22">
        <v>5</v>
      </c>
      <c r="B11" s="23"/>
      <c r="C11" s="22"/>
      <c r="D11" s="24"/>
      <c r="E11" s="25"/>
      <c r="F11" s="25"/>
      <c r="G11" s="51">
        <f t="shared" si="0"/>
        <v>0</v>
      </c>
      <c r="H11" s="51">
        <f t="shared" si="1"/>
        <v>0</v>
      </c>
      <c r="I11" s="26"/>
    </row>
    <row r="12" s="9" customFormat="1" customHeight="1" spans="1:9">
      <c r="A12" s="22">
        <v>6</v>
      </c>
      <c r="B12" s="23"/>
      <c r="C12" s="22"/>
      <c r="D12" s="24"/>
      <c r="E12" s="25"/>
      <c r="F12" s="25"/>
      <c r="G12" s="51">
        <f t="shared" si="0"/>
        <v>0</v>
      </c>
      <c r="H12" s="51">
        <f t="shared" si="1"/>
        <v>0</v>
      </c>
      <c r="I12" s="26"/>
    </row>
    <row r="13" s="9" customFormat="1" customHeight="1" spans="1:9">
      <c r="A13" s="22">
        <v>7</v>
      </c>
      <c r="B13" s="23"/>
      <c r="C13" s="22"/>
      <c r="D13" s="24"/>
      <c r="E13" s="25"/>
      <c r="F13" s="25"/>
      <c r="G13" s="51">
        <f t="shared" si="0"/>
        <v>0</v>
      </c>
      <c r="H13" s="51">
        <f t="shared" si="1"/>
        <v>0</v>
      </c>
      <c r="I13" s="26"/>
    </row>
    <row r="14" s="9" customFormat="1" customHeight="1" spans="1:9">
      <c r="A14" s="22">
        <v>8</v>
      </c>
      <c r="B14" s="23"/>
      <c r="C14" s="22"/>
      <c r="D14" s="24"/>
      <c r="E14" s="25"/>
      <c r="F14" s="25"/>
      <c r="G14" s="51">
        <f t="shared" si="0"/>
        <v>0</v>
      </c>
      <c r="H14" s="51">
        <f t="shared" si="1"/>
        <v>0</v>
      </c>
      <c r="I14" s="26"/>
    </row>
    <row r="15" s="9" customFormat="1" customHeight="1" spans="1:9">
      <c r="A15" s="22">
        <v>9</v>
      </c>
      <c r="B15" s="23"/>
      <c r="C15" s="22"/>
      <c r="D15" s="24"/>
      <c r="E15" s="25"/>
      <c r="F15" s="25"/>
      <c r="G15" s="51">
        <f t="shared" si="0"/>
        <v>0</v>
      </c>
      <c r="H15" s="51">
        <f t="shared" si="1"/>
        <v>0</v>
      </c>
      <c r="I15" s="26"/>
    </row>
    <row r="16" s="9" customFormat="1" customHeight="1" spans="1:9">
      <c r="A16" s="22">
        <v>10</v>
      </c>
      <c r="B16" s="23"/>
      <c r="C16" s="22"/>
      <c r="D16" s="24"/>
      <c r="E16" s="25"/>
      <c r="F16" s="25"/>
      <c r="G16" s="51">
        <f t="shared" si="0"/>
        <v>0</v>
      </c>
      <c r="H16" s="51">
        <f t="shared" si="1"/>
        <v>0</v>
      </c>
      <c r="I16" s="26"/>
    </row>
    <row r="17" s="9" customFormat="1" customHeight="1" spans="1:9">
      <c r="A17" s="22">
        <v>11</v>
      </c>
      <c r="B17" s="23"/>
      <c r="C17" s="22"/>
      <c r="D17" s="24"/>
      <c r="E17" s="25"/>
      <c r="F17" s="25"/>
      <c r="G17" s="51">
        <f t="shared" si="0"/>
        <v>0</v>
      </c>
      <c r="H17" s="51">
        <f t="shared" si="1"/>
        <v>0</v>
      </c>
      <c r="I17" s="26"/>
    </row>
    <row r="18" s="9" customFormat="1" customHeight="1" spans="1:9">
      <c r="A18" s="22">
        <v>12</v>
      </c>
      <c r="B18" s="23"/>
      <c r="C18" s="22"/>
      <c r="D18" s="24"/>
      <c r="E18" s="25"/>
      <c r="F18" s="25"/>
      <c r="G18" s="51">
        <f t="shared" si="0"/>
        <v>0</v>
      </c>
      <c r="H18" s="51">
        <f t="shared" si="1"/>
        <v>0</v>
      </c>
      <c r="I18" s="26"/>
    </row>
    <row r="19" s="9" customFormat="1" customHeight="1" spans="1:9">
      <c r="A19" s="22">
        <v>13</v>
      </c>
      <c r="B19" s="23"/>
      <c r="C19" s="22"/>
      <c r="D19" s="24"/>
      <c r="E19" s="25"/>
      <c r="F19" s="25"/>
      <c r="G19" s="51">
        <f t="shared" si="0"/>
        <v>0</v>
      </c>
      <c r="H19" s="51">
        <f t="shared" si="1"/>
        <v>0</v>
      </c>
      <c r="I19" s="26"/>
    </row>
    <row r="20" s="9" customFormat="1" customHeight="1" spans="1:9">
      <c r="A20" s="22">
        <v>14</v>
      </c>
      <c r="B20" s="23"/>
      <c r="C20" s="22"/>
      <c r="D20" s="24"/>
      <c r="E20" s="25"/>
      <c r="F20" s="25"/>
      <c r="G20" s="51">
        <f t="shared" si="0"/>
        <v>0</v>
      </c>
      <c r="H20" s="51">
        <f t="shared" si="1"/>
        <v>0</v>
      </c>
      <c r="I20" s="26"/>
    </row>
    <row r="21" s="9" customFormat="1" customHeight="1" spans="1:9">
      <c r="A21" s="22">
        <v>15</v>
      </c>
      <c r="B21" s="23"/>
      <c r="C21" s="22"/>
      <c r="D21" s="24"/>
      <c r="E21" s="25"/>
      <c r="F21" s="25"/>
      <c r="G21" s="51">
        <f t="shared" si="0"/>
        <v>0</v>
      </c>
      <c r="H21" s="51">
        <f t="shared" si="1"/>
        <v>0</v>
      </c>
      <c r="I21" s="26"/>
    </row>
    <row r="22" s="9" customFormat="1" customHeight="1" spans="1:9">
      <c r="A22" s="22">
        <v>16</v>
      </c>
      <c r="B22" s="23"/>
      <c r="C22" s="22"/>
      <c r="D22" s="24"/>
      <c r="E22" s="25"/>
      <c r="F22" s="25"/>
      <c r="G22" s="51">
        <f t="shared" si="0"/>
        <v>0</v>
      </c>
      <c r="H22" s="51">
        <f t="shared" si="1"/>
        <v>0</v>
      </c>
      <c r="I22" s="26"/>
    </row>
    <row r="23" s="9" customFormat="1" customHeight="1" spans="1:9">
      <c r="A23" s="22">
        <v>17</v>
      </c>
      <c r="B23" s="23"/>
      <c r="C23" s="22"/>
      <c r="D23" s="24"/>
      <c r="E23" s="25"/>
      <c r="F23" s="25"/>
      <c r="G23" s="51">
        <f t="shared" si="0"/>
        <v>0</v>
      </c>
      <c r="H23" s="51">
        <f t="shared" si="1"/>
        <v>0</v>
      </c>
      <c r="I23" s="26"/>
    </row>
    <row r="24" s="9" customFormat="1" customHeight="1" spans="1:9">
      <c r="A24" s="22">
        <v>18</v>
      </c>
      <c r="B24" s="23"/>
      <c r="C24" s="22"/>
      <c r="D24" s="24"/>
      <c r="E24" s="25"/>
      <c r="F24" s="25"/>
      <c r="G24" s="51">
        <f t="shared" si="0"/>
        <v>0</v>
      </c>
      <c r="H24" s="51">
        <f t="shared" si="1"/>
        <v>0</v>
      </c>
      <c r="I24" s="26"/>
    </row>
    <row r="25" s="9" customFormat="1" customHeight="1" spans="1:9">
      <c r="A25" s="27" t="s">
        <v>384</v>
      </c>
      <c r="B25" s="28"/>
      <c r="C25" s="28"/>
      <c r="D25" s="29"/>
      <c r="E25" s="51">
        <f>SUM(E7:E24)</f>
        <v>0</v>
      </c>
      <c r="F25" s="51">
        <f>SUM(F7:F24)</f>
        <v>0</v>
      </c>
      <c r="G25" s="51">
        <f>IF(SUM(G7:G24)-(F25-E25)&lt;0.001,SUM(G7:G24),"false")</f>
        <v>0</v>
      </c>
      <c r="H25" s="51">
        <f t="shared" si="1"/>
        <v>0</v>
      </c>
      <c r="I25" s="31"/>
    </row>
    <row r="26" s="9" customFormat="1" customHeight="1" spans="1:9">
      <c r="A26" s="27" t="s">
        <v>596</v>
      </c>
      <c r="B26" s="28"/>
      <c r="C26" s="28"/>
      <c r="D26" s="29"/>
      <c r="E26" s="130"/>
      <c r="F26" s="130"/>
      <c r="G26" s="51">
        <f>F26-E26</f>
        <v>0</v>
      </c>
      <c r="H26" s="51">
        <f t="shared" si="1"/>
        <v>0</v>
      </c>
      <c r="I26" s="31"/>
    </row>
    <row r="27" s="9" customFormat="1" customHeight="1" spans="1:9">
      <c r="A27" s="27" t="s">
        <v>291</v>
      </c>
      <c r="B27" s="28"/>
      <c r="C27" s="28"/>
      <c r="D27" s="29"/>
      <c r="E27" s="84">
        <f>E25-E26</f>
        <v>0</v>
      </c>
      <c r="F27" s="84">
        <f>F25-F26</f>
        <v>0</v>
      </c>
      <c r="G27" s="84">
        <f>G25-G26</f>
        <v>0</v>
      </c>
      <c r="H27" s="51">
        <f t="shared" si="1"/>
        <v>0</v>
      </c>
      <c r="I27" s="31"/>
    </row>
    <row r="28" s="10" customFormat="1" customHeight="1" spans="1:9">
      <c r="A28" s="32"/>
      <c r="D28" s="33"/>
      <c r="E28" s="33"/>
      <c r="F28" s="33"/>
      <c r="G28" s="34"/>
      <c r="H28" s="34"/>
      <c r="I28" s="34"/>
    </row>
    <row r="29" s="10" customFormat="1" customHeight="1" spans="1:9">
      <c r="A29" s="35" t="str">
        <f>表头信息!D8&amp;表头信息!E8</f>
        <v>产权持有单位填表人：谭勃</v>
      </c>
      <c r="B29" s="35"/>
      <c r="C29" s="35"/>
      <c r="D29" s="35"/>
      <c r="E29" s="39"/>
      <c r="F29" s="39"/>
      <c r="G29" s="37" t="str">
        <f>表头信息!D20&amp;表头信息!E23</f>
        <v>评估人员：柳青、殷涛</v>
      </c>
      <c r="H29" s="37"/>
      <c r="I29" s="37"/>
    </row>
    <row r="30" s="10" customFormat="1" customHeight="1" spans="1:9">
      <c r="A30" s="38" t="str">
        <f>表头信息!D11&amp;表头信息!E11</f>
        <v>填表日期：2022年11月2日</v>
      </c>
      <c r="B30" s="36"/>
      <c r="C30" s="36"/>
      <c r="D30" s="36"/>
      <c r="E30" s="39"/>
      <c r="F30" s="39"/>
      <c r="H30" s="39"/>
      <c r="I30" s="39"/>
    </row>
  </sheetData>
  <protectedRanges>
    <protectedRange sqref="A7:F24 E26:F26 I7:I24" name="区域1"/>
  </protectedRanges>
  <mergeCells count="21">
    <mergeCell ref="A1:I1"/>
    <mergeCell ref="A2:I2"/>
    <mergeCell ref="H3:I3"/>
    <mergeCell ref="H4:I4"/>
    <mergeCell ref="A25:D25"/>
    <mergeCell ref="A26:D26"/>
    <mergeCell ref="A27:D27"/>
    <mergeCell ref="D28:F28"/>
    <mergeCell ref="A29:D29"/>
    <mergeCell ref="G29:I29"/>
    <mergeCell ref="A5:A6"/>
    <mergeCell ref="B5:B6"/>
    <mergeCell ref="C5:C6"/>
    <mergeCell ref="D5:D6"/>
    <mergeCell ref="E5:E6"/>
    <mergeCell ref="F5:F6"/>
    <mergeCell ref="G5:G6"/>
    <mergeCell ref="H5:H6"/>
    <mergeCell ref="I5:I6"/>
    <mergeCell ref="Q5:Q6"/>
    <mergeCell ref="R5:R6"/>
  </mergeCells>
  <hyperlinks>
    <hyperlink ref="A1:I1" location="'4-非流动资产汇总'!B9" display="=&quot;长期应收款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1848" name="Check Box 1096" r:id="rId4">
              <controlPr defaultSize="0">
                <anchor moveWithCells="1">
                  <from>
                    <xdr:col>9</xdr:col>
                    <xdr:colOff>0</xdr:colOff>
                    <xdr:row>0</xdr:row>
                    <xdr:rowOff>56515</xdr:rowOff>
                  </from>
                  <to>
                    <xdr:col>11</xdr:col>
                    <xdr:colOff>88900</xdr:colOff>
                    <xdr:row>1</xdr:row>
                    <xdr:rowOff>57150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0"/>
  <sheetViews>
    <sheetView view="pageBreakPreview" zoomScale="85" zoomScaleNormal="100" workbookViewId="0">
      <pane xSplit="1" ySplit="6" topLeftCell="B7" activePane="bottomRight" state="frozen"/>
      <selection/>
      <selection pane="topRight"/>
      <selection pane="bottomLeft"/>
      <selection pane="bottomRight" activeCell="C21" sqref="C21"/>
    </sheetView>
  </sheetViews>
  <sheetFormatPr defaultColWidth="8.66666666666667" defaultRowHeight="15.75" customHeight="1"/>
  <cols>
    <col min="1" max="1" width="4.75" style="11" customWidth="1"/>
    <col min="2" max="2" width="26.8333333333333" style="11" customWidth="1"/>
    <col min="3" max="4" width="8.08333333333333" style="11" customWidth="1"/>
    <col min="5" max="5" width="7.75" style="11" customWidth="1"/>
    <col min="6" max="10" width="11.5" style="11" customWidth="1"/>
    <col min="11" max="11" width="18.0833333333333" style="11" customWidth="1"/>
    <col min="12" max="12" width="9" style="11"/>
    <col min="13" max="13" width="11.75" style="11" customWidth="1"/>
    <col min="14" max="15" width="9" style="11"/>
    <col min="16" max="16" width="12" style="11" customWidth="1"/>
    <col min="17" max="17" width="10.5" style="11" customWidth="1"/>
    <col min="18" max="32" width="9" style="11"/>
    <col min="33" max="16384" width="8.66666666666667" style="11"/>
  </cols>
  <sheetData>
    <row r="1" s="7" customFormat="1" ht="30" customHeight="1" spans="1:11">
      <c r="A1" s="12" t="str">
        <f>"长期股权投资评估"&amp;表头信息!E35</f>
        <v>长期股权投资评估明细表</v>
      </c>
      <c r="B1" s="12"/>
      <c r="C1" s="12"/>
      <c r="D1" s="12"/>
      <c r="E1" s="12"/>
      <c r="F1" s="12"/>
      <c r="G1" s="12"/>
      <c r="H1" s="46"/>
      <c r="I1" s="46"/>
      <c r="J1" s="46"/>
      <c r="K1" s="46"/>
    </row>
    <row r="2" customHeight="1" spans="1:14">
      <c r="A2" s="13" t="str">
        <f>表头信息!D5&amp;表头信息!E5</f>
        <v>评估基准日：2022年10月31日</v>
      </c>
      <c r="B2" s="13"/>
      <c r="C2" s="13"/>
      <c r="D2" s="13"/>
      <c r="E2" s="13"/>
      <c r="F2" s="13"/>
      <c r="G2" s="13"/>
      <c r="H2" s="14"/>
      <c r="I2" s="14"/>
      <c r="J2" s="14"/>
      <c r="K2" s="14"/>
      <c r="L2" s="85"/>
      <c r="M2" s="85"/>
      <c r="N2" s="85"/>
    </row>
    <row r="3" customHeight="1" spans="1:19">
      <c r="A3" s="13"/>
      <c r="B3" s="13"/>
      <c r="C3" s="13"/>
      <c r="D3" s="13"/>
      <c r="E3" s="13"/>
      <c r="F3" s="13"/>
      <c r="G3" s="13"/>
      <c r="H3" s="14"/>
      <c r="I3" s="14"/>
      <c r="J3" s="15" t="s">
        <v>597</v>
      </c>
      <c r="K3" s="86"/>
      <c r="L3" s="205"/>
      <c r="M3" s="205"/>
      <c r="N3" s="205"/>
      <c r="O3" s="44"/>
      <c r="P3" s="44"/>
      <c r="Q3" s="44"/>
      <c r="R3" s="44"/>
      <c r="S3" s="44"/>
    </row>
    <row r="4" customHeight="1" spans="1:19">
      <c r="A4" s="83" t="str">
        <f>表头信息!D2&amp;表头信息!E2</f>
        <v>产权持有单位：西安曲江楼观旅游农业开发有限公司</v>
      </c>
      <c r="B4" s="18"/>
      <c r="C4" s="18"/>
      <c r="D4" s="18"/>
      <c r="E4" s="18"/>
      <c r="F4" s="18"/>
      <c r="G4" s="18"/>
      <c r="H4" s="18"/>
      <c r="I4" s="18"/>
      <c r="J4" s="87" t="s">
        <v>3</v>
      </c>
      <c r="K4" s="88"/>
      <c r="L4" s="44"/>
      <c r="M4" s="44"/>
      <c r="N4" s="44"/>
      <c r="O4" s="44"/>
      <c r="P4" s="44"/>
      <c r="Q4" s="44"/>
      <c r="R4" s="44"/>
      <c r="S4" s="44"/>
    </row>
    <row r="5" s="8" customFormat="1" customHeight="1" spans="1:19">
      <c r="A5" s="20" t="s">
        <v>5</v>
      </c>
      <c r="B5" s="20" t="s">
        <v>337</v>
      </c>
      <c r="C5" s="20" t="s">
        <v>340</v>
      </c>
      <c r="D5" s="20" t="s">
        <v>598</v>
      </c>
      <c r="E5" s="20" t="s">
        <v>599</v>
      </c>
      <c r="F5" s="20" t="s">
        <v>587</v>
      </c>
      <c r="G5" s="20" t="s">
        <v>238</v>
      </c>
      <c r="H5" s="20" t="s">
        <v>239</v>
      </c>
      <c r="I5" s="20" t="s">
        <v>240</v>
      </c>
      <c r="J5" s="20" t="s">
        <v>241</v>
      </c>
      <c r="K5" s="47" t="s">
        <v>8</v>
      </c>
      <c r="L5" s="120" t="s">
        <v>297</v>
      </c>
      <c r="M5" s="120" t="s">
        <v>600</v>
      </c>
      <c r="N5" s="120" t="s">
        <v>311</v>
      </c>
      <c r="O5" s="120" t="s">
        <v>311</v>
      </c>
      <c r="P5" s="120" t="s">
        <v>601</v>
      </c>
      <c r="Q5" s="120" t="s">
        <v>602</v>
      </c>
      <c r="R5" s="120" t="s">
        <v>603</v>
      </c>
      <c r="S5" s="120"/>
    </row>
    <row r="6" s="8" customFormat="1" customHeight="1" spans="1:19">
      <c r="A6" s="21"/>
      <c r="B6" s="21"/>
      <c r="C6" s="21"/>
      <c r="D6" s="21"/>
      <c r="E6" s="21"/>
      <c r="F6" s="21"/>
      <c r="G6" s="21"/>
      <c r="H6" s="21"/>
      <c r="I6" s="21"/>
      <c r="J6" s="21" t="s">
        <v>314</v>
      </c>
      <c r="K6" s="48"/>
      <c r="L6" s="120"/>
      <c r="M6" s="120" t="s">
        <v>604</v>
      </c>
      <c r="N6" s="120" t="s">
        <v>605</v>
      </c>
      <c r="O6" s="120" t="s">
        <v>606</v>
      </c>
      <c r="P6" s="120" t="s">
        <v>607</v>
      </c>
      <c r="Q6" s="120" t="s">
        <v>497</v>
      </c>
      <c r="R6" s="120" t="s">
        <v>608</v>
      </c>
      <c r="S6" s="120"/>
    </row>
    <row r="7" s="9" customFormat="1" customHeight="1" spans="1:19">
      <c r="A7" s="22">
        <v>1</v>
      </c>
      <c r="B7" s="23"/>
      <c r="C7" s="24"/>
      <c r="D7" s="22"/>
      <c r="E7" s="73"/>
      <c r="F7" s="25"/>
      <c r="G7" s="25"/>
      <c r="H7" s="25"/>
      <c r="I7" s="51">
        <f>H7-G7</f>
        <v>0</v>
      </c>
      <c r="J7" s="51">
        <f>IF(G7=0,0,I7/ABS(G7))*100</f>
        <v>0</v>
      </c>
      <c r="K7" s="26"/>
      <c r="L7" s="128"/>
      <c r="M7" s="128"/>
      <c r="N7" s="128"/>
      <c r="O7" s="128"/>
      <c r="P7" s="128"/>
      <c r="Q7" s="128"/>
      <c r="R7" s="128"/>
      <c r="S7" s="128"/>
    </row>
    <row r="8" s="9" customFormat="1" customHeight="1" spans="1:19">
      <c r="A8" s="22">
        <v>2</v>
      </c>
      <c r="B8" s="23"/>
      <c r="C8" s="24"/>
      <c r="D8" s="22"/>
      <c r="E8" s="73"/>
      <c r="F8" s="25"/>
      <c r="G8" s="25"/>
      <c r="H8" s="25"/>
      <c r="I8" s="51">
        <f t="shared" ref="I8:I24" si="0">H8-G8</f>
        <v>0</v>
      </c>
      <c r="J8" s="51">
        <f t="shared" ref="J8:J27" si="1">IF(G8=0,0,I8/ABS(G8))*100</f>
        <v>0</v>
      </c>
      <c r="K8" s="26"/>
      <c r="L8" s="128"/>
      <c r="M8" s="128"/>
      <c r="N8" s="128"/>
      <c r="O8" s="128"/>
      <c r="P8" s="128"/>
      <c r="Q8" s="128"/>
      <c r="R8" s="128"/>
      <c r="S8" s="128"/>
    </row>
    <row r="9" s="9" customFormat="1" customHeight="1" spans="1:19">
      <c r="A9" s="22">
        <v>3</v>
      </c>
      <c r="B9" s="23"/>
      <c r="C9" s="24"/>
      <c r="D9" s="22"/>
      <c r="E9" s="73"/>
      <c r="F9" s="25"/>
      <c r="G9" s="25"/>
      <c r="H9" s="25"/>
      <c r="I9" s="51">
        <f t="shared" si="0"/>
        <v>0</v>
      </c>
      <c r="J9" s="51">
        <f t="shared" si="1"/>
        <v>0</v>
      </c>
      <c r="K9" s="206"/>
      <c r="L9" s="128"/>
      <c r="M9" s="128"/>
      <c r="N9" s="128"/>
      <c r="O9" s="128"/>
      <c r="P9" s="128"/>
      <c r="Q9" s="128"/>
      <c r="R9" s="128"/>
      <c r="S9" s="128"/>
    </row>
    <row r="10" s="9" customFormat="1" customHeight="1" spans="1:19">
      <c r="A10" s="22">
        <v>4</v>
      </c>
      <c r="B10" s="23"/>
      <c r="C10" s="24"/>
      <c r="D10" s="22"/>
      <c r="E10" s="73"/>
      <c r="F10" s="25"/>
      <c r="G10" s="25"/>
      <c r="H10" s="25"/>
      <c r="I10" s="51">
        <f t="shared" si="0"/>
        <v>0</v>
      </c>
      <c r="J10" s="51">
        <f t="shared" si="1"/>
        <v>0</v>
      </c>
      <c r="K10" s="206"/>
      <c r="L10" s="128"/>
      <c r="M10" s="128"/>
      <c r="N10" s="128"/>
      <c r="O10" s="128"/>
      <c r="P10" s="128"/>
      <c r="Q10" s="128"/>
      <c r="R10" s="128"/>
      <c r="S10" s="128"/>
    </row>
    <row r="11" s="9" customFormat="1" customHeight="1" spans="1:19">
      <c r="A11" s="22">
        <v>5</v>
      </c>
      <c r="B11" s="23"/>
      <c r="C11" s="24"/>
      <c r="D11" s="22"/>
      <c r="E11" s="73"/>
      <c r="F11" s="25"/>
      <c r="G11" s="25"/>
      <c r="H11" s="25"/>
      <c r="I11" s="51">
        <f t="shared" si="0"/>
        <v>0</v>
      </c>
      <c r="J11" s="51">
        <f t="shared" si="1"/>
        <v>0</v>
      </c>
      <c r="K11" s="206"/>
      <c r="L11" s="128"/>
      <c r="M11" s="128"/>
      <c r="N11" s="128"/>
      <c r="O11" s="128"/>
      <c r="P11" s="128"/>
      <c r="Q11" s="128"/>
      <c r="R11" s="128"/>
      <c r="S11" s="128"/>
    </row>
    <row r="12" s="9" customFormat="1" customHeight="1" spans="1:11">
      <c r="A12" s="22">
        <v>6</v>
      </c>
      <c r="B12" s="23"/>
      <c r="C12" s="24"/>
      <c r="D12" s="22"/>
      <c r="E12" s="73"/>
      <c r="F12" s="25"/>
      <c r="G12" s="25"/>
      <c r="H12" s="25"/>
      <c r="I12" s="51">
        <f t="shared" si="0"/>
        <v>0</v>
      </c>
      <c r="J12" s="51">
        <f t="shared" si="1"/>
        <v>0</v>
      </c>
      <c r="K12" s="26"/>
    </row>
    <row r="13" s="9" customFormat="1" customHeight="1" spans="1:11">
      <c r="A13" s="22">
        <v>7</v>
      </c>
      <c r="B13" s="23"/>
      <c r="C13" s="24"/>
      <c r="D13" s="22"/>
      <c r="E13" s="73"/>
      <c r="F13" s="25"/>
      <c r="G13" s="25"/>
      <c r="H13" s="25"/>
      <c r="I13" s="51">
        <f t="shared" si="0"/>
        <v>0</v>
      </c>
      <c r="J13" s="51">
        <f t="shared" si="1"/>
        <v>0</v>
      </c>
      <c r="K13" s="26"/>
    </row>
    <row r="14" s="9" customFormat="1" customHeight="1" spans="1:11">
      <c r="A14" s="22">
        <v>8</v>
      </c>
      <c r="B14" s="23"/>
      <c r="C14" s="24"/>
      <c r="D14" s="22"/>
      <c r="E14" s="73"/>
      <c r="F14" s="25"/>
      <c r="G14" s="25"/>
      <c r="H14" s="25"/>
      <c r="I14" s="51">
        <f t="shared" si="0"/>
        <v>0</v>
      </c>
      <c r="J14" s="51">
        <f t="shared" si="1"/>
        <v>0</v>
      </c>
      <c r="K14" s="26"/>
    </row>
    <row r="15" s="9" customFormat="1" customHeight="1" spans="1:11">
      <c r="A15" s="22">
        <v>9</v>
      </c>
      <c r="B15" s="23"/>
      <c r="C15" s="24"/>
      <c r="D15" s="22"/>
      <c r="E15" s="73"/>
      <c r="F15" s="25"/>
      <c r="G15" s="25"/>
      <c r="H15" s="25"/>
      <c r="I15" s="51">
        <f t="shared" si="0"/>
        <v>0</v>
      </c>
      <c r="J15" s="51">
        <f t="shared" si="1"/>
        <v>0</v>
      </c>
      <c r="K15" s="26"/>
    </row>
    <row r="16" s="9" customFormat="1" customHeight="1" spans="1:11">
      <c r="A16" s="22">
        <v>10</v>
      </c>
      <c r="B16" s="23"/>
      <c r="C16" s="24"/>
      <c r="D16" s="22"/>
      <c r="E16" s="73"/>
      <c r="F16" s="25"/>
      <c r="G16" s="25"/>
      <c r="H16" s="25"/>
      <c r="I16" s="51">
        <f t="shared" si="0"/>
        <v>0</v>
      </c>
      <c r="J16" s="51">
        <f t="shared" si="1"/>
        <v>0</v>
      </c>
      <c r="K16" s="26"/>
    </row>
    <row r="17" s="9" customFormat="1" customHeight="1" spans="1:11">
      <c r="A17" s="22">
        <v>11</v>
      </c>
      <c r="B17" s="23"/>
      <c r="C17" s="24"/>
      <c r="D17" s="22"/>
      <c r="E17" s="73"/>
      <c r="F17" s="25"/>
      <c r="G17" s="25"/>
      <c r="H17" s="25"/>
      <c r="I17" s="51">
        <f t="shared" si="0"/>
        <v>0</v>
      </c>
      <c r="J17" s="51">
        <f t="shared" si="1"/>
        <v>0</v>
      </c>
      <c r="K17" s="26"/>
    </row>
    <row r="18" s="9" customFormat="1" customHeight="1" spans="1:11">
      <c r="A18" s="22">
        <v>12</v>
      </c>
      <c r="B18" s="23"/>
      <c r="C18" s="24"/>
      <c r="D18" s="22"/>
      <c r="E18" s="73"/>
      <c r="F18" s="25"/>
      <c r="G18" s="25"/>
      <c r="H18" s="25"/>
      <c r="I18" s="51">
        <f t="shared" si="0"/>
        <v>0</v>
      </c>
      <c r="J18" s="51">
        <f t="shared" si="1"/>
        <v>0</v>
      </c>
      <c r="K18" s="26"/>
    </row>
    <row r="19" s="9" customFormat="1" customHeight="1" spans="1:11">
      <c r="A19" s="22">
        <v>13</v>
      </c>
      <c r="B19" s="23"/>
      <c r="C19" s="24"/>
      <c r="D19" s="22"/>
      <c r="E19" s="73"/>
      <c r="F19" s="25"/>
      <c r="G19" s="25"/>
      <c r="H19" s="25"/>
      <c r="I19" s="51">
        <f t="shared" si="0"/>
        <v>0</v>
      </c>
      <c r="J19" s="51">
        <f t="shared" si="1"/>
        <v>0</v>
      </c>
      <c r="K19" s="26"/>
    </row>
    <row r="20" s="9" customFormat="1" customHeight="1" spans="1:11">
      <c r="A20" s="22">
        <v>14</v>
      </c>
      <c r="B20" s="23"/>
      <c r="C20" s="24"/>
      <c r="D20" s="22"/>
      <c r="E20" s="73"/>
      <c r="F20" s="25"/>
      <c r="G20" s="25"/>
      <c r="H20" s="25"/>
      <c r="I20" s="51">
        <f t="shared" si="0"/>
        <v>0</v>
      </c>
      <c r="J20" s="51">
        <f t="shared" si="1"/>
        <v>0</v>
      </c>
      <c r="K20" s="26"/>
    </row>
    <row r="21" s="9" customFormat="1" customHeight="1" spans="1:11">
      <c r="A21" s="22">
        <v>15</v>
      </c>
      <c r="B21" s="23"/>
      <c r="C21" s="24"/>
      <c r="D21" s="22"/>
      <c r="E21" s="73"/>
      <c r="F21" s="25"/>
      <c r="G21" s="25"/>
      <c r="H21" s="25"/>
      <c r="I21" s="51">
        <f t="shared" si="0"/>
        <v>0</v>
      </c>
      <c r="J21" s="51">
        <f t="shared" si="1"/>
        <v>0</v>
      </c>
      <c r="K21" s="26"/>
    </row>
    <row r="22" s="9" customFormat="1" customHeight="1" spans="1:11">
      <c r="A22" s="22">
        <v>16</v>
      </c>
      <c r="B22" s="23"/>
      <c r="C22" s="24"/>
      <c r="D22" s="22"/>
      <c r="E22" s="73"/>
      <c r="F22" s="25"/>
      <c r="G22" s="25"/>
      <c r="H22" s="25"/>
      <c r="I22" s="51">
        <f t="shared" si="0"/>
        <v>0</v>
      </c>
      <c r="J22" s="51">
        <f t="shared" si="1"/>
        <v>0</v>
      </c>
      <c r="K22" s="26"/>
    </row>
    <row r="23" s="9" customFormat="1" customHeight="1" spans="1:11">
      <c r="A23" s="22">
        <v>17</v>
      </c>
      <c r="B23" s="23"/>
      <c r="C23" s="24"/>
      <c r="D23" s="22"/>
      <c r="E23" s="73"/>
      <c r="F23" s="25"/>
      <c r="G23" s="25"/>
      <c r="H23" s="25"/>
      <c r="I23" s="51">
        <f t="shared" si="0"/>
        <v>0</v>
      </c>
      <c r="J23" s="51">
        <f t="shared" si="1"/>
        <v>0</v>
      </c>
      <c r="K23" s="26"/>
    </row>
    <row r="24" s="9" customFormat="1" customHeight="1" spans="1:11">
      <c r="A24" s="22">
        <v>18</v>
      </c>
      <c r="B24" s="23"/>
      <c r="C24" s="24"/>
      <c r="D24" s="22"/>
      <c r="E24" s="73"/>
      <c r="F24" s="25"/>
      <c r="G24" s="25"/>
      <c r="H24" s="25"/>
      <c r="I24" s="51">
        <f t="shared" si="0"/>
        <v>0</v>
      </c>
      <c r="J24" s="51">
        <f t="shared" si="1"/>
        <v>0</v>
      </c>
      <c r="K24" s="26"/>
    </row>
    <row r="25" s="9" customFormat="1" customHeight="1" spans="1:11">
      <c r="A25" s="27" t="s">
        <v>384</v>
      </c>
      <c r="B25" s="28"/>
      <c r="C25" s="28"/>
      <c r="D25" s="28"/>
      <c r="E25" s="29"/>
      <c r="F25" s="51">
        <f>SUM(F7:F24)</f>
        <v>0</v>
      </c>
      <c r="G25" s="51">
        <f>SUM(G7:G24)</f>
        <v>0</v>
      </c>
      <c r="H25" s="51">
        <f>SUM(H7:H24)</f>
        <v>0</v>
      </c>
      <c r="I25" s="51">
        <f>IF(SUM(I7:I24)-(H25-G25)&lt;0.001,SUM(I7:I24),"false")</f>
        <v>0</v>
      </c>
      <c r="J25" s="51">
        <f t="shared" si="1"/>
        <v>0</v>
      </c>
      <c r="K25" s="31"/>
    </row>
    <row r="26" s="9" customFormat="1" customHeight="1" spans="1:11">
      <c r="A26" s="27" t="s">
        <v>609</v>
      </c>
      <c r="B26" s="28"/>
      <c r="C26" s="28"/>
      <c r="D26" s="28"/>
      <c r="E26" s="29"/>
      <c r="F26" s="130"/>
      <c r="G26" s="130"/>
      <c r="H26" s="130"/>
      <c r="I26" s="51">
        <f>H26-G26</f>
        <v>0</v>
      </c>
      <c r="J26" s="51">
        <f t="shared" si="1"/>
        <v>0</v>
      </c>
      <c r="K26" s="31"/>
    </row>
    <row r="27" s="9" customFormat="1" customHeight="1" spans="1:11">
      <c r="A27" s="27" t="s">
        <v>384</v>
      </c>
      <c r="B27" s="28"/>
      <c r="C27" s="28"/>
      <c r="D27" s="28"/>
      <c r="E27" s="29"/>
      <c r="F27" s="51">
        <f>F25-F26</f>
        <v>0</v>
      </c>
      <c r="G27" s="84">
        <f>G25-G26</f>
        <v>0</v>
      </c>
      <c r="H27" s="84">
        <f>H25-H26</f>
        <v>0</v>
      </c>
      <c r="I27" s="84">
        <f>I25-I26</f>
        <v>0</v>
      </c>
      <c r="J27" s="51">
        <f t="shared" si="1"/>
        <v>0</v>
      </c>
      <c r="K27" s="31"/>
    </row>
    <row r="28" s="10" customFormat="1" customHeight="1" spans="1:11">
      <c r="A28" s="32"/>
      <c r="D28" s="33"/>
      <c r="E28" s="33"/>
      <c r="F28" s="33"/>
      <c r="G28" s="34"/>
      <c r="H28" s="34"/>
      <c r="I28" s="34"/>
      <c r="J28" s="34"/>
      <c r="K28" s="34"/>
    </row>
    <row r="29" s="10" customFormat="1" customHeight="1" spans="1:11">
      <c r="A29" s="35" t="str">
        <f>表头信息!D8&amp;表头信息!E8</f>
        <v>产权持有单位填表人：谭勃</v>
      </c>
      <c r="B29" s="35"/>
      <c r="C29" s="35"/>
      <c r="D29" s="35"/>
      <c r="E29" s="35"/>
      <c r="F29" s="39"/>
      <c r="I29" s="37" t="str">
        <f>表头信息!D20&amp;表头信息!E23</f>
        <v>评估人员：柳青、殷涛</v>
      </c>
      <c r="J29" s="37"/>
      <c r="K29" s="37"/>
    </row>
    <row r="30" s="10" customFormat="1" customHeight="1" spans="1:10">
      <c r="A30" s="38" t="str">
        <f>表头信息!D11&amp;表头信息!E11</f>
        <v>填表日期：2022年11月2日</v>
      </c>
      <c r="B30" s="36"/>
      <c r="C30" s="36"/>
      <c r="D30" s="36"/>
      <c r="E30" s="39"/>
      <c r="F30" s="39"/>
      <c r="H30" s="39"/>
      <c r="I30" s="39"/>
      <c r="J30" s="39"/>
    </row>
  </sheetData>
  <protectedRanges>
    <protectedRange sqref="A7:H24 F26:H26 K7:K24" name="区域1"/>
  </protectedRanges>
  <mergeCells count="21">
    <mergeCell ref="A1:K1"/>
    <mergeCell ref="A2:K2"/>
    <mergeCell ref="J3:K3"/>
    <mergeCell ref="J4:K4"/>
    <mergeCell ref="A25:E25"/>
    <mergeCell ref="A26:E26"/>
    <mergeCell ref="A27:E27"/>
    <mergeCell ref="D28:F28"/>
    <mergeCell ref="A29:E29"/>
    <mergeCell ref="I29:K29"/>
    <mergeCell ref="A5:A6"/>
    <mergeCell ref="B5:B6"/>
    <mergeCell ref="C5:C6"/>
    <mergeCell ref="D5:D6"/>
    <mergeCell ref="E5:E6"/>
    <mergeCell ref="F5:F6"/>
    <mergeCell ref="G5:G6"/>
    <mergeCell ref="H5:H6"/>
    <mergeCell ref="I5:I6"/>
    <mergeCell ref="J5:J6"/>
    <mergeCell ref="K5:K6"/>
  </mergeCells>
  <hyperlinks>
    <hyperlink ref="A1:K1" location="'4-非流动资产汇总'!B10" display="=&quot;长期股权投资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2872" name="Check Box 1096" r:id="rId4">
              <controlPr defaultSize="0">
                <anchor moveWithCells="1">
                  <from>
                    <xdr:col>11</xdr:col>
                    <xdr:colOff>38100</xdr:colOff>
                    <xdr:row>0</xdr:row>
                    <xdr:rowOff>19050</xdr:rowOff>
                  </from>
                  <to>
                    <xdr:col>13</xdr:col>
                    <xdr:colOff>57150</xdr:colOff>
                    <xdr:row>1</xdr:row>
                    <xdr:rowOff>76835</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1"/>
  <sheetViews>
    <sheetView view="pageBreakPreview" zoomScale="85" zoomScaleNormal="100" workbookViewId="0">
      <pane xSplit="1" ySplit="6" topLeftCell="B7" activePane="bottomRight" state="frozen"/>
      <selection/>
      <selection pane="topRight"/>
      <selection pane="bottomLeft"/>
      <selection pane="bottomRight" activeCell="J7" sqref="J7"/>
    </sheetView>
  </sheetViews>
  <sheetFormatPr defaultColWidth="8.66666666666667" defaultRowHeight="15.75" customHeight="1"/>
  <cols>
    <col min="1" max="1" width="5.58333333333333" style="11" customWidth="1"/>
    <col min="2" max="2" width="15.8333333333333" style="11" customWidth="1"/>
    <col min="3" max="3" width="15.5833333333333" style="11" customWidth="1"/>
    <col min="4" max="4" width="8.75" style="11" customWidth="1"/>
    <col min="5" max="5" width="10.0833333333333" style="11" customWidth="1"/>
    <col min="6" max="6" width="7" style="190" customWidth="1"/>
    <col min="7" max="12" width="10.0833333333333" style="11" customWidth="1"/>
    <col min="13" max="13" width="14.25" style="11" customWidth="1"/>
    <col min="14" max="20" width="9" style="11"/>
    <col min="21" max="21" width="9" style="191"/>
    <col min="22" max="32" width="9" style="11"/>
    <col min="33" max="16384" width="8.66666666666667" style="11"/>
  </cols>
  <sheetData>
    <row r="1" s="7" customFormat="1" ht="30" customHeight="1" spans="1:21">
      <c r="A1" s="12" t="str">
        <f>"其他权益工具投资评估"&amp;表头信息!E35</f>
        <v>其他权益工具投资评估明细表</v>
      </c>
      <c r="B1" s="12"/>
      <c r="C1" s="12"/>
      <c r="D1" s="12"/>
      <c r="E1" s="12"/>
      <c r="F1" s="12"/>
      <c r="G1" s="12"/>
      <c r="H1" s="12"/>
      <c r="I1" s="46"/>
      <c r="J1" s="46"/>
      <c r="K1" s="46"/>
      <c r="L1" s="46"/>
      <c r="M1" s="46"/>
      <c r="U1" s="200"/>
    </row>
    <row r="2" customHeight="1" spans="1:13">
      <c r="A2" s="13" t="str">
        <f>表头信息!D5&amp;表头信息!E5</f>
        <v>评估基准日：2022年10月31日</v>
      </c>
      <c r="B2" s="13"/>
      <c r="C2" s="13"/>
      <c r="D2" s="13"/>
      <c r="E2" s="13"/>
      <c r="F2" s="13"/>
      <c r="G2" s="13"/>
      <c r="H2" s="13"/>
      <c r="I2" s="14"/>
      <c r="J2" s="14"/>
      <c r="K2" s="14"/>
      <c r="L2" s="14"/>
      <c r="M2" s="14"/>
    </row>
    <row r="3" customHeight="1" spans="1:13">
      <c r="A3" s="13"/>
      <c r="B3" s="13"/>
      <c r="C3" s="13"/>
      <c r="D3" s="13"/>
      <c r="E3" s="13"/>
      <c r="F3" s="192"/>
      <c r="G3" s="13"/>
      <c r="H3" s="13"/>
      <c r="I3" s="14"/>
      <c r="J3" s="14"/>
      <c r="K3" s="14"/>
      <c r="L3" s="14"/>
      <c r="M3" s="15" t="s">
        <v>610</v>
      </c>
    </row>
    <row r="4" customHeight="1" spans="1:13">
      <c r="A4" s="83" t="str">
        <f>表头信息!D2&amp;表头信息!E2</f>
        <v>产权持有单位：西安曲江楼观旅游农业开发有限公司</v>
      </c>
      <c r="B4" s="18"/>
      <c r="C4" s="18"/>
      <c r="D4" s="18"/>
      <c r="E4" s="18"/>
      <c r="F4" s="193"/>
      <c r="G4" s="18"/>
      <c r="H4" s="18"/>
      <c r="I4" s="18"/>
      <c r="J4" s="18"/>
      <c r="K4" s="18"/>
      <c r="L4" s="18"/>
      <c r="M4" s="19" t="s">
        <v>3</v>
      </c>
    </row>
    <row r="5" s="8" customFormat="1" customHeight="1" spans="1:21">
      <c r="A5" s="47" t="s">
        <v>5</v>
      </c>
      <c r="B5" s="47" t="s">
        <v>337</v>
      </c>
      <c r="C5" s="47" t="s">
        <v>371</v>
      </c>
      <c r="D5" s="47" t="s">
        <v>340</v>
      </c>
      <c r="E5" s="47" t="s">
        <v>611</v>
      </c>
      <c r="F5" s="194" t="s">
        <v>612</v>
      </c>
      <c r="G5" s="47" t="s">
        <v>613</v>
      </c>
      <c r="H5" s="47" t="s">
        <v>354</v>
      </c>
      <c r="I5" s="47" t="s">
        <v>238</v>
      </c>
      <c r="J5" s="47" t="s">
        <v>239</v>
      </c>
      <c r="K5" s="47" t="s">
        <v>240</v>
      </c>
      <c r="L5" s="47" t="s">
        <v>241</v>
      </c>
      <c r="M5" s="47" t="s">
        <v>8</v>
      </c>
      <c r="N5" s="89" t="s">
        <v>297</v>
      </c>
      <c r="O5" s="89" t="s">
        <v>552</v>
      </c>
      <c r="P5" s="89" t="s">
        <v>553</v>
      </c>
      <c r="Q5" s="89" t="s">
        <v>345</v>
      </c>
      <c r="R5" s="89" t="s">
        <v>303</v>
      </c>
      <c r="S5" s="89" t="s">
        <v>554</v>
      </c>
      <c r="T5" s="201" t="s">
        <v>614</v>
      </c>
      <c r="U5" s="202" t="s">
        <v>615</v>
      </c>
    </row>
    <row r="6" s="8" customFormat="1" customHeight="1" spans="1:21">
      <c r="A6" s="48"/>
      <c r="B6" s="48"/>
      <c r="C6" s="48"/>
      <c r="D6" s="48"/>
      <c r="E6" s="48"/>
      <c r="F6" s="195"/>
      <c r="G6" s="48"/>
      <c r="H6" s="48"/>
      <c r="I6" s="48"/>
      <c r="J6" s="48"/>
      <c r="K6" s="48"/>
      <c r="L6" s="48" t="s">
        <v>314</v>
      </c>
      <c r="M6" s="48"/>
      <c r="N6" s="89" t="s">
        <v>616</v>
      </c>
      <c r="O6" s="89" t="s">
        <v>347</v>
      </c>
      <c r="P6" s="89" t="s">
        <v>555</v>
      </c>
      <c r="Q6" s="89" t="s">
        <v>348</v>
      </c>
      <c r="R6" s="89" t="s">
        <v>488</v>
      </c>
      <c r="S6" s="89" t="s">
        <v>518</v>
      </c>
      <c r="T6" s="201"/>
      <c r="U6" s="202"/>
    </row>
    <row r="7" s="9" customFormat="1" customHeight="1" spans="1:21">
      <c r="A7" s="22">
        <v>1</v>
      </c>
      <c r="B7" s="23"/>
      <c r="C7" s="22"/>
      <c r="D7" s="24"/>
      <c r="E7" s="73"/>
      <c r="F7" s="196"/>
      <c r="G7" s="25"/>
      <c r="H7" s="25"/>
      <c r="I7" s="25"/>
      <c r="J7" s="25"/>
      <c r="K7" s="51">
        <f t="shared" ref="K7:K24" si="0">J7-I7</f>
        <v>0</v>
      </c>
      <c r="L7" s="51">
        <f t="shared" ref="L7:L27" si="1">IF(I7=0,0,K7/ABS(I7))*100</f>
        <v>0</v>
      </c>
      <c r="M7" s="26"/>
      <c r="U7" s="203"/>
    </row>
    <row r="8" s="9" customFormat="1" customHeight="1" spans="1:21">
      <c r="A8" s="22">
        <v>2</v>
      </c>
      <c r="B8" s="23"/>
      <c r="C8" s="22"/>
      <c r="D8" s="24"/>
      <c r="E8" s="73"/>
      <c r="F8" s="196"/>
      <c r="G8" s="25"/>
      <c r="H8" s="25"/>
      <c r="I8" s="25"/>
      <c r="J8" s="25"/>
      <c r="K8" s="51">
        <f t="shared" si="0"/>
        <v>0</v>
      </c>
      <c r="L8" s="51">
        <f t="shared" si="1"/>
        <v>0</v>
      </c>
      <c r="M8" s="26"/>
      <c r="U8" s="203"/>
    </row>
    <row r="9" s="9" customFormat="1" customHeight="1" spans="1:21">
      <c r="A9" s="22">
        <v>3</v>
      </c>
      <c r="B9" s="23"/>
      <c r="C9" s="22"/>
      <c r="D9" s="24"/>
      <c r="E9" s="73"/>
      <c r="F9" s="196"/>
      <c r="G9" s="25"/>
      <c r="H9" s="25"/>
      <c r="I9" s="25"/>
      <c r="J9" s="25"/>
      <c r="K9" s="51">
        <f t="shared" si="0"/>
        <v>0</v>
      </c>
      <c r="L9" s="51">
        <f t="shared" si="1"/>
        <v>0</v>
      </c>
      <c r="M9" s="26"/>
      <c r="U9" s="203"/>
    </row>
    <row r="10" s="9" customFormat="1" customHeight="1" spans="1:21">
      <c r="A10" s="22">
        <v>4</v>
      </c>
      <c r="B10" s="23"/>
      <c r="C10" s="22"/>
      <c r="D10" s="24"/>
      <c r="E10" s="73"/>
      <c r="F10" s="196"/>
      <c r="G10" s="25"/>
      <c r="H10" s="25"/>
      <c r="I10" s="25"/>
      <c r="J10" s="25"/>
      <c r="K10" s="51">
        <f t="shared" si="0"/>
        <v>0</v>
      </c>
      <c r="L10" s="51">
        <f t="shared" si="1"/>
        <v>0</v>
      </c>
      <c r="M10" s="26"/>
      <c r="U10" s="203"/>
    </row>
    <row r="11" s="9" customFormat="1" customHeight="1" spans="1:21">
      <c r="A11" s="22">
        <v>5</v>
      </c>
      <c r="B11" s="23"/>
      <c r="C11" s="22"/>
      <c r="D11" s="24"/>
      <c r="E11" s="73"/>
      <c r="F11" s="196"/>
      <c r="G11" s="25"/>
      <c r="H11" s="25"/>
      <c r="I11" s="25"/>
      <c r="J11" s="25"/>
      <c r="K11" s="51">
        <f t="shared" si="0"/>
        <v>0</v>
      </c>
      <c r="L11" s="51">
        <f t="shared" si="1"/>
        <v>0</v>
      </c>
      <c r="M11" s="26"/>
      <c r="U11" s="203"/>
    </row>
    <row r="12" s="9" customFormat="1" customHeight="1" spans="1:21">
      <c r="A12" s="22">
        <v>6</v>
      </c>
      <c r="B12" s="23"/>
      <c r="C12" s="22"/>
      <c r="D12" s="24"/>
      <c r="E12" s="73"/>
      <c r="F12" s="196"/>
      <c r="G12" s="25"/>
      <c r="H12" s="25"/>
      <c r="I12" s="25"/>
      <c r="J12" s="25"/>
      <c r="K12" s="51">
        <f t="shared" si="0"/>
        <v>0</v>
      </c>
      <c r="L12" s="51">
        <f t="shared" si="1"/>
        <v>0</v>
      </c>
      <c r="M12" s="26"/>
      <c r="U12" s="203"/>
    </row>
    <row r="13" s="9" customFormat="1" customHeight="1" spans="1:21">
      <c r="A13" s="22">
        <v>7</v>
      </c>
      <c r="B13" s="23"/>
      <c r="C13" s="22"/>
      <c r="D13" s="24"/>
      <c r="E13" s="73"/>
      <c r="F13" s="196"/>
      <c r="G13" s="25"/>
      <c r="H13" s="25"/>
      <c r="I13" s="25"/>
      <c r="J13" s="25"/>
      <c r="K13" s="51">
        <f t="shared" si="0"/>
        <v>0</v>
      </c>
      <c r="L13" s="51">
        <f t="shared" si="1"/>
        <v>0</v>
      </c>
      <c r="M13" s="26"/>
      <c r="U13" s="203"/>
    </row>
    <row r="14" s="9" customFormat="1" customHeight="1" spans="1:21">
      <c r="A14" s="22">
        <v>8</v>
      </c>
      <c r="B14" s="23"/>
      <c r="C14" s="22"/>
      <c r="D14" s="24"/>
      <c r="E14" s="73"/>
      <c r="F14" s="196"/>
      <c r="G14" s="25"/>
      <c r="H14" s="25"/>
      <c r="I14" s="25"/>
      <c r="J14" s="25"/>
      <c r="K14" s="51">
        <f t="shared" si="0"/>
        <v>0</v>
      </c>
      <c r="L14" s="51">
        <f t="shared" si="1"/>
        <v>0</v>
      </c>
      <c r="M14" s="26"/>
      <c r="U14" s="203"/>
    </row>
    <row r="15" s="9" customFormat="1" customHeight="1" spans="1:21">
      <c r="A15" s="22">
        <v>9</v>
      </c>
      <c r="B15" s="23"/>
      <c r="C15" s="22"/>
      <c r="D15" s="24"/>
      <c r="E15" s="73"/>
      <c r="F15" s="196"/>
      <c r="G15" s="25"/>
      <c r="H15" s="25"/>
      <c r="I15" s="25"/>
      <c r="J15" s="25"/>
      <c r="K15" s="51">
        <f t="shared" si="0"/>
        <v>0</v>
      </c>
      <c r="L15" s="51">
        <f t="shared" si="1"/>
        <v>0</v>
      </c>
      <c r="M15" s="26"/>
      <c r="U15" s="203"/>
    </row>
    <row r="16" s="9" customFormat="1" customHeight="1" spans="1:21">
      <c r="A16" s="22">
        <v>10</v>
      </c>
      <c r="B16" s="23"/>
      <c r="C16" s="22"/>
      <c r="D16" s="24"/>
      <c r="E16" s="73"/>
      <c r="F16" s="196"/>
      <c r="G16" s="25"/>
      <c r="H16" s="25"/>
      <c r="I16" s="25"/>
      <c r="J16" s="25"/>
      <c r="K16" s="51">
        <f t="shared" si="0"/>
        <v>0</v>
      </c>
      <c r="L16" s="51">
        <f t="shared" si="1"/>
        <v>0</v>
      </c>
      <c r="M16" s="26"/>
      <c r="U16" s="203"/>
    </row>
    <row r="17" s="9" customFormat="1" customHeight="1" spans="1:21">
      <c r="A17" s="22">
        <v>11</v>
      </c>
      <c r="B17" s="23"/>
      <c r="C17" s="22"/>
      <c r="D17" s="24"/>
      <c r="E17" s="73"/>
      <c r="F17" s="196"/>
      <c r="G17" s="25"/>
      <c r="H17" s="25"/>
      <c r="I17" s="25"/>
      <c r="J17" s="25"/>
      <c r="K17" s="51">
        <f t="shared" si="0"/>
        <v>0</v>
      </c>
      <c r="L17" s="51">
        <f t="shared" si="1"/>
        <v>0</v>
      </c>
      <c r="M17" s="26"/>
      <c r="U17" s="203"/>
    </row>
    <row r="18" s="9" customFormat="1" customHeight="1" spans="1:21">
      <c r="A18" s="22">
        <v>12</v>
      </c>
      <c r="B18" s="23"/>
      <c r="C18" s="22"/>
      <c r="D18" s="24"/>
      <c r="E18" s="73"/>
      <c r="F18" s="196"/>
      <c r="G18" s="25"/>
      <c r="H18" s="25"/>
      <c r="I18" s="25"/>
      <c r="J18" s="25"/>
      <c r="K18" s="51">
        <f t="shared" si="0"/>
        <v>0</v>
      </c>
      <c r="L18" s="51">
        <f t="shared" si="1"/>
        <v>0</v>
      </c>
      <c r="M18" s="26"/>
      <c r="U18" s="203"/>
    </row>
    <row r="19" s="9" customFormat="1" customHeight="1" spans="1:21">
      <c r="A19" s="22">
        <v>13</v>
      </c>
      <c r="B19" s="23"/>
      <c r="C19" s="22"/>
      <c r="D19" s="24"/>
      <c r="E19" s="73"/>
      <c r="F19" s="196"/>
      <c r="G19" s="25"/>
      <c r="H19" s="25"/>
      <c r="I19" s="25"/>
      <c r="J19" s="25"/>
      <c r="K19" s="51">
        <f t="shared" si="0"/>
        <v>0</v>
      </c>
      <c r="L19" s="51">
        <f t="shared" si="1"/>
        <v>0</v>
      </c>
      <c r="M19" s="26"/>
      <c r="U19" s="203"/>
    </row>
    <row r="20" s="9" customFormat="1" customHeight="1" spans="1:21">
      <c r="A20" s="22">
        <v>14</v>
      </c>
      <c r="B20" s="23"/>
      <c r="C20" s="22"/>
      <c r="D20" s="24"/>
      <c r="E20" s="73"/>
      <c r="F20" s="196"/>
      <c r="G20" s="25"/>
      <c r="H20" s="25"/>
      <c r="I20" s="25"/>
      <c r="J20" s="25"/>
      <c r="K20" s="51">
        <f t="shared" si="0"/>
        <v>0</v>
      </c>
      <c r="L20" s="51">
        <f t="shared" si="1"/>
        <v>0</v>
      </c>
      <c r="M20" s="26"/>
      <c r="U20" s="203"/>
    </row>
    <row r="21" s="9" customFormat="1" customHeight="1" spans="1:21">
      <c r="A21" s="22">
        <v>15</v>
      </c>
      <c r="B21" s="23"/>
      <c r="C21" s="22"/>
      <c r="D21" s="24"/>
      <c r="E21" s="73"/>
      <c r="F21" s="196"/>
      <c r="G21" s="25"/>
      <c r="H21" s="25"/>
      <c r="I21" s="25"/>
      <c r="J21" s="25"/>
      <c r="K21" s="51">
        <f t="shared" si="0"/>
        <v>0</v>
      </c>
      <c r="L21" s="51">
        <f t="shared" si="1"/>
        <v>0</v>
      </c>
      <c r="M21" s="26"/>
      <c r="U21" s="203"/>
    </row>
    <row r="22" s="9" customFormat="1" customHeight="1" spans="1:21">
      <c r="A22" s="22">
        <v>16</v>
      </c>
      <c r="B22" s="23"/>
      <c r="C22" s="22"/>
      <c r="D22" s="24"/>
      <c r="E22" s="73"/>
      <c r="F22" s="196"/>
      <c r="G22" s="25"/>
      <c r="H22" s="25"/>
      <c r="I22" s="25"/>
      <c r="J22" s="25"/>
      <c r="K22" s="51">
        <f t="shared" si="0"/>
        <v>0</v>
      </c>
      <c r="L22" s="51">
        <f t="shared" si="1"/>
        <v>0</v>
      </c>
      <c r="M22" s="26"/>
      <c r="U22" s="203"/>
    </row>
    <row r="23" s="9" customFormat="1" customHeight="1" spans="1:21">
      <c r="A23" s="22">
        <v>17</v>
      </c>
      <c r="B23" s="23"/>
      <c r="C23" s="22"/>
      <c r="D23" s="24"/>
      <c r="E23" s="73"/>
      <c r="F23" s="196"/>
      <c r="G23" s="25"/>
      <c r="H23" s="25"/>
      <c r="I23" s="25"/>
      <c r="J23" s="25"/>
      <c r="K23" s="51">
        <f t="shared" si="0"/>
        <v>0</v>
      </c>
      <c r="L23" s="51">
        <f t="shared" si="1"/>
        <v>0</v>
      </c>
      <c r="M23" s="26"/>
      <c r="U23" s="203"/>
    </row>
    <row r="24" s="9" customFormat="1" customHeight="1" spans="1:21">
      <c r="A24" s="22">
        <v>18</v>
      </c>
      <c r="B24" s="23"/>
      <c r="C24" s="22"/>
      <c r="D24" s="24"/>
      <c r="E24" s="73"/>
      <c r="F24" s="196"/>
      <c r="G24" s="25"/>
      <c r="H24" s="25"/>
      <c r="I24" s="25"/>
      <c r="J24" s="25"/>
      <c r="K24" s="51">
        <f t="shared" si="0"/>
        <v>0</v>
      </c>
      <c r="L24" s="51">
        <f t="shared" si="1"/>
        <v>0</v>
      </c>
      <c r="M24" s="26"/>
      <c r="U24" s="203"/>
    </row>
    <row r="25" s="9" customFormat="1" customHeight="1" spans="1:21">
      <c r="A25" s="197" t="s">
        <v>593</v>
      </c>
      <c r="B25" s="60"/>
      <c r="C25" s="60"/>
      <c r="D25" s="60"/>
      <c r="E25" s="60"/>
      <c r="F25" s="60"/>
      <c r="G25" s="60"/>
      <c r="H25" s="51">
        <f>SUM(H7:H24)</f>
        <v>0</v>
      </c>
      <c r="I25" s="51">
        <f>SUM(I7:I24)</f>
        <v>0</v>
      </c>
      <c r="J25" s="51">
        <f>SUM(J7:J24)</f>
        <v>0</v>
      </c>
      <c r="K25" s="51">
        <f>IF(SUM(K7:K24)-(J25-I25)&lt;0.001,SUM(K7:K24),"false")</f>
        <v>0</v>
      </c>
      <c r="L25" s="51">
        <f t="shared" si="1"/>
        <v>0</v>
      </c>
      <c r="M25" s="31"/>
      <c r="U25" s="203"/>
    </row>
    <row r="26" s="9" customFormat="1" customHeight="1" spans="1:21">
      <c r="A26" s="197" t="s">
        <v>594</v>
      </c>
      <c r="B26" s="60"/>
      <c r="C26" s="60"/>
      <c r="D26" s="60"/>
      <c r="E26" s="60"/>
      <c r="F26" s="60"/>
      <c r="G26" s="60" t="s">
        <v>314</v>
      </c>
      <c r="H26" s="130"/>
      <c r="I26" s="130"/>
      <c r="J26" s="130"/>
      <c r="K26" s="51">
        <f>J26-I26</f>
        <v>0</v>
      </c>
      <c r="L26" s="51">
        <f t="shared" si="1"/>
        <v>0</v>
      </c>
      <c r="M26" s="31"/>
      <c r="U26" s="203"/>
    </row>
    <row r="27" s="9" customFormat="1" customHeight="1" spans="1:21">
      <c r="A27" s="197" t="s">
        <v>593</v>
      </c>
      <c r="B27" s="60"/>
      <c r="C27" s="60"/>
      <c r="D27" s="60"/>
      <c r="E27" s="60"/>
      <c r="F27" s="60"/>
      <c r="G27" s="60" t="s">
        <v>314</v>
      </c>
      <c r="H27" s="51">
        <f>H25-H26</f>
        <v>0</v>
      </c>
      <c r="I27" s="84">
        <f>I25-I26</f>
        <v>0</v>
      </c>
      <c r="J27" s="84">
        <f>J25-J26</f>
        <v>0</v>
      </c>
      <c r="K27" s="84">
        <f>K25-K26</f>
        <v>0</v>
      </c>
      <c r="L27" s="51">
        <f t="shared" si="1"/>
        <v>0</v>
      </c>
      <c r="M27" s="31"/>
      <c r="U27" s="203"/>
    </row>
    <row r="28" s="10" customFormat="1" customHeight="1" spans="1:21">
      <c r="A28" s="32"/>
      <c r="D28" s="33"/>
      <c r="E28" s="33"/>
      <c r="F28" s="33"/>
      <c r="G28" s="33"/>
      <c r="H28" s="34"/>
      <c r="I28" s="34"/>
      <c r="J28" s="34"/>
      <c r="K28" s="34"/>
      <c r="L28" s="34"/>
      <c r="U28" s="204"/>
    </row>
    <row r="29" s="10" customFormat="1" customHeight="1" spans="1:21">
      <c r="A29" s="35" t="str">
        <f>表头信息!D8&amp;表头信息!E8</f>
        <v>产权持有单位填表人：谭勃</v>
      </c>
      <c r="B29" s="35"/>
      <c r="C29" s="35"/>
      <c r="D29" s="35"/>
      <c r="E29" s="39"/>
      <c r="F29" s="198"/>
      <c r="G29" s="39"/>
      <c r="J29" s="37" t="str">
        <f>表头信息!D20&amp;表头信息!E23</f>
        <v>评估人员：柳青、殷涛</v>
      </c>
      <c r="K29" s="37"/>
      <c r="L29" s="37"/>
      <c r="M29" s="37"/>
      <c r="U29" s="204"/>
    </row>
    <row r="30" s="10" customFormat="1" customHeight="1" spans="1:21">
      <c r="A30" s="38" t="str">
        <f>表头信息!D11&amp;表头信息!E11</f>
        <v>填表日期：2022年11月2日</v>
      </c>
      <c r="B30" s="36"/>
      <c r="C30" s="36"/>
      <c r="D30" s="36"/>
      <c r="E30" s="39"/>
      <c r="F30" s="198"/>
      <c r="G30" s="39"/>
      <c r="I30" s="39"/>
      <c r="J30" s="39"/>
      <c r="K30" s="39"/>
      <c r="U30" s="204"/>
    </row>
    <row r="31" customHeight="1" spans="4:7">
      <c r="D31" s="71"/>
      <c r="E31" s="71"/>
      <c r="F31" s="199"/>
      <c r="G31" s="71"/>
    </row>
  </sheetData>
  <protectedRanges>
    <protectedRange sqref="A7:J24 H26:J26 M7:M24" name="区域1"/>
  </protectedRanges>
  <mergeCells count="23">
    <mergeCell ref="A1:M1"/>
    <mergeCell ref="A2:M2"/>
    <mergeCell ref="A25:G25"/>
    <mergeCell ref="A26:G26"/>
    <mergeCell ref="A27:G27"/>
    <mergeCell ref="D28:G28"/>
    <mergeCell ref="A29:D29"/>
    <mergeCell ref="J29:M29"/>
    <mergeCell ref="A5:A6"/>
    <mergeCell ref="B5:B6"/>
    <mergeCell ref="C5:C6"/>
    <mergeCell ref="D5:D6"/>
    <mergeCell ref="E5:E6"/>
    <mergeCell ref="F5:F6"/>
    <mergeCell ref="G5:G6"/>
    <mergeCell ref="H5:H6"/>
    <mergeCell ref="I5:I6"/>
    <mergeCell ref="J5:J6"/>
    <mergeCell ref="K5:K6"/>
    <mergeCell ref="L5:L6"/>
    <mergeCell ref="M5:M6"/>
    <mergeCell ref="T5:T6"/>
    <mergeCell ref="U5:U6"/>
  </mergeCells>
  <conditionalFormatting sqref="N5:S6">
    <cfRule type="expression" dxfId="0" priority="1" stopIfTrue="1">
      <formula>$O$8=""</formula>
    </cfRule>
  </conditionalFormatting>
  <dataValidations count="1">
    <dataValidation type="list" allowBlank="1" showInputMessage="1" showErrorMessage="1" sqref="P5:Q6">
      <formula1>$Q$8</formula1>
    </dataValidation>
  </dataValidations>
  <hyperlinks>
    <hyperlink ref="A1:M1" location="'4-非流动资产汇总'!B11" display="=&quot;其他权益工具投资评估&quot;&amp;表头信息!E35"/>
  </hyperlinks>
  <printOptions horizontalCentered="1"/>
  <pageMargins left="0.354330708661417" right="0.354330708661417" top="0.78740157480315" bottom="0.590551181102362" header="0.590551181102362" footer="0.393700787401575"/>
  <pageSetup paperSize="9" scale="95"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3896" name="Check Box 1096" r:id="rId4">
              <controlPr defaultSize="0">
                <anchor moveWithCells="1">
                  <from>
                    <xdr:col>13</xdr:col>
                    <xdr:colOff>44450</xdr:colOff>
                    <xdr:row>0</xdr:row>
                    <xdr:rowOff>89535</xdr:rowOff>
                  </from>
                  <to>
                    <xdr:col>15</xdr:col>
                    <xdr:colOff>38100</xdr:colOff>
                    <xdr:row>1</xdr:row>
                    <xdr:rowOff>152400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G31"/>
  <sheetViews>
    <sheetView zoomScaleSheetLayoutView="60" workbookViewId="0">
      <pane xSplit="2" ySplit="6" topLeftCell="C7" activePane="bottomRight" state="frozen"/>
      <selection/>
      <selection pane="topRight"/>
      <selection pane="bottomLeft"/>
      <selection pane="bottomRight" activeCell="D10" sqref="D10"/>
    </sheetView>
  </sheetViews>
  <sheetFormatPr defaultColWidth="8.66666666666667" defaultRowHeight="15.75" customHeight="1" outlineLevelCol="6"/>
  <cols>
    <col min="1" max="1" width="8.5" style="11" customWidth="1"/>
    <col min="2" max="2" width="37.3333333333333" style="11" customWidth="1"/>
    <col min="3" max="6" width="21.25" style="11" customWidth="1"/>
    <col min="7" max="32" width="9" style="11"/>
    <col min="33" max="16384" width="8.66666666666667" style="11"/>
  </cols>
  <sheetData>
    <row r="1" s="7" customFormat="1" ht="30" customHeight="1" spans="1:7">
      <c r="A1" s="12" t="s">
        <v>617</v>
      </c>
      <c r="B1" s="12"/>
      <c r="C1" s="12"/>
      <c r="D1" s="12"/>
      <c r="E1" s="12"/>
      <c r="F1" s="12"/>
      <c r="G1" s="76"/>
    </row>
    <row r="2" customHeight="1" spans="1:6">
      <c r="A2" s="13" t="str">
        <f>表头信息!D5&amp;表头信息!E5</f>
        <v>评估基准日：2022年10月31日</v>
      </c>
      <c r="B2" s="13"/>
      <c r="C2" s="13"/>
      <c r="D2" s="13"/>
      <c r="E2" s="13"/>
      <c r="F2" s="13"/>
    </row>
    <row r="3" customHeight="1" spans="1:6">
      <c r="A3" s="13"/>
      <c r="B3" s="13"/>
      <c r="C3" s="13"/>
      <c r="D3" s="13"/>
      <c r="E3" s="13"/>
      <c r="F3" s="56" t="s">
        <v>618</v>
      </c>
    </row>
    <row r="4" customHeight="1" spans="1:6">
      <c r="A4" s="16" t="str">
        <f>表头信息!D2&amp;表头信息!E2</f>
        <v>产权持有单位：西安曲江楼观旅游农业开发有限公司</v>
      </c>
      <c r="B4" s="16"/>
      <c r="C4" s="16"/>
      <c r="D4" s="18"/>
      <c r="E4" s="18"/>
      <c r="F4" s="57" t="s">
        <v>3</v>
      </c>
    </row>
    <row r="5" s="8" customFormat="1" customHeight="1" spans="1:6">
      <c r="A5" s="58" t="s">
        <v>267</v>
      </c>
      <c r="B5" s="58" t="s">
        <v>237</v>
      </c>
      <c r="C5" s="58" t="s">
        <v>238</v>
      </c>
      <c r="D5" s="58" t="s">
        <v>239</v>
      </c>
      <c r="E5" s="58" t="s">
        <v>240</v>
      </c>
      <c r="F5" s="58" t="s">
        <v>241</v>
      </c>
    </row>
    <row r="6" s="8" customFormat="1" customHeight="1" spans="1:6">
      <c r="A6" s="59"/>
      <c r="B6" s="59"/>
      <c r="C6" s="59"/>
      <c r="D6" s="59"/>
      <c r="E6" s="59"/>
      <c r="F6" s="59"/>
    </row>
    <row r="7" s="9" customFormat="1" customHeight="1" spans="1:6">
      <c r="A7" s="60" t="s">
        <v>619</v>
      </c>
      <c r="B7" s="189" t="s">
        <v>620</v>
      </c>
      <c r="C7" s="62">
        <f>'4-6-1其他非流动金融资产-股票'!H27</f>
        <v>0</v>
      </c>
      <c r="D7" s="63">
        <f>'4-6-1其他非流动金融资产-股票'!J27</f>
        <v>0</v>
      </c>
      <c r="E7" s="51">
        <f>D7-C7</f>
        <v>0</v>
      </c>
      <c r="F7" s="51">
        <f>IF(C7=0,0,E7/ABS(C7))*100</f>
        <v>0</v>
      </c>
    </row>
    <row r="8" s="9" customFormat="1" customHeight="1" spans="1:6">
      <c r="A8" s="60" t="s">
        <v>621</v>
      </c>
      <c r="B8" s="189" t="s">
        <v>622</v>
      </c>
      <c r="C8" s="62">
        <f>'4-6-2其他非流动金融资产-债券'!H27</f>
        <v>0</v>
      </c>
      <c r="D8" s="62">
        <f>'4-6-2其他非流动金融资产-债券'!I27</f>
        <v>0</v>
      </c>
      <c r="E8" s="51">
        <f>D8-C8</f>
        <v>0</v>
      </c>
      <c r="F8" s="51">
        <f>IF(C8=0,0,E8/ABS(C8))*100</f>
        <v>0</v>
      </c>
    </row>
    <row r="9" s="9" customFormat="1" customHeight="1" spans="1:6">
      <c r="A9" s="60" t="s">
        <v>623</v>
      </c>
      <c r="B9" s="189" t="s">
        <v>624</v>
      </c>
      <c r="C9" s="62">
        <f>'4-6-3其他非流动金融资产-基金'!H27</f>
        <v>0</v>
      </c>
      <c r="D9" s="63">
        <f>'4-6-3其他非流动金融资产-基金'!J27</f>
        <v>0</v>
      </c>
      <c r="E9" s="51">
        <f>D9-C9</f>
        <v>0</v>
      </c>
      <c r="F9" s="51">
        <f>IF(C9=0,0,E9/ABS(C9))*100</f>
        <v>0</v>
      </c>
    </row>
    <row r="10" s="9" customFormat="1" customHeight="1" spans="1:6">
      <c r="A10" s="60"/>
      <c r="B10" s="60"/>
      <c r="C10" s="62"/>
      <c r="D10" s="63"/>
      <c r="E10" s="51"/>
      <c r="F10" s="51"/>
    </row>
    <row r="11" s="9" customFormat="1" customHeight="1" spans="1:6">
      <c r="A11" s="66"/>
      <c r="B11" s="31"/>
      <c r="C11" s="62"/>
      <c r="D11" s="63"/>
      <c r="E11" s="51"/>
      <c r="F11" s="51"/>
    </row>
    <row r="12" s="9" customFormat="1" customHeight="1" spans="1:6">
      <c r="A12" s="66"/>
      <c r="B12" s="31"/>
      <c r="C12" s="62"/>
      <c r="D12" s="63"/>
      <c r="E12" s="51"/>
      <c r="F12" s="51"/>
    </row>
    <row r="13" s="9" customFormat="1" customHeight="1" spans="1:6">
      <c r="A13" s="66"/>
      <c r="B13" s="31"/>
      <c r="C13" s="62"/>
      <c r="D13" s="63"/>
      <c r="E13" s="51"/>
      <c r="F13" s="51"/>
    </row>
    <row r="14" s="9" customFormat="1" customHeight="1" spans="1:6">
      <c r="A14" s="66"/>
      <c r="B14" s="31"/>
      <c r="C14" s="62"/>
      <c r="D14" s="63"/>
      <c r="E14" s="51"/>
      <c r="F14" s="51"/>
    </row>
    <row r="15" s="9" customFormat="1" customHeight="1" spans="1:6">
      <c r="A15" s="66"/>
      <c r="B15" s="31"/>
      <c r="C15" s="62"/>
      <c r="D15" s="63"/>
      <c r="E15" s="51"/>
      <c r="F15" s="51"/>
    </row>
    <row r="16" s="9" customFormat="1" customHeight="1" spans="1:6">
      <c r="A16" s="66"/>
      <c r="B16" s="31"/>
      <c r="C16" s="62"/>
      <c r="D16" s="63"/>
      <c r="E16" s="51"/>
      <c r="F16" s="51"/>
    </row>
    <row r="17" s="9" customFormat="1" customHeight="1" spans="1:6">
      <c r="A17" s="66"/>
      <c r="B17" s="31"/>
      <c r="C17" s="62"/>
      <c r="D17" s="63"/>
      <c r="E17" s="51"/>
      <c r="F17" s="51"/>
    </row>
    <row r="18" s="9" customFormat="1" customHeight="1" spans="1:6">
      <c r="A18" s="66"/>
      <c r="B18" s="31"/>
      <c r="C18" s="62"/>
      <c r="D18" s="63"/>
      <c r="E18" s="51"/>
      <c r="F18" s="51"/>
    </row>
    <row r="19" s="9" customFormat="1" customHeight="1" spans="1:6">
      <c r="A19" s="66"/>
      <c r="B19" s="31"/>
      <c r="C19" s="62"/>
      <c r="D19" s="63"/>
      <c r="E19" s="51"/>
      <c r="F19" s="51"/>
    </row>
    <row r="20" s="9" customFormat="1" customHeight="1" spans="1:6">
      <c r="A20" s="66"/>
      <c r="B20" s="31"/>
      <c r="C20" s="62"/>
      <c r="D20" s="63"/>
      <c r="E20" s="51"/>
      <c r="F20" s="51"/>
    </row>
    <row r="21" s="9" customFormat="1" customHeight="1" spans="1:6">
      <c r="A21" s="66"/>
      <c r="B21" s="31"/>
      <c r="C21" s="62"/>
      <c r="D21" s="63"/>
      <c r="E21" s="51"/>
      <c r="F21" s="51"/>
    </row>
    <row r="22" s="9" customFormat="1" customHeight="1" spans="1:6">
      <c r="A22" s="66"/>
      <c r="B22" s="31"/>
      <c r="C22" s="62"/>
      <c r="D22" s="63"/>
      <c r="E22" s="51"/>
      <c r="F22" s="51"/>
    </row>
    <row r="23" s="9" customFormat="1" customHeight="1" spans="1:6">
      <c r="A23" s="66"/>
      <c r="B23" s="31"/>
      <c r="C23" s="62"/>
      <c r="D23" s="63"/>
      <c r="E23" s="51"/>
      <c r="F23" s="51"/>
    </row>
    <row r="24" s="9" customFormat="1" customHeight="1" spans="1:6">
      <c r="A24" s="66"/>
      <c r="B24" s="31"/>
      <c r="C24" s="62"/>
      <c r="D24" s="63"/>
      <c r="E24" s="51"/>
      <c r="F24" s="51"/>
    </row>
    <row r="25" s="9" customFormat="1" customHeight="1" spans="1:6">
      <c r="A25" s="66"/>
      <c r="B25" s="31"/>
      <c r="C25" s="62"/>
      <c r="D25" s="63"/>
      <c r="E25" s="51"/>
      <c r="F25" s="51"/>
    </row>
    <row r="26" s="9" customFormat="1" customHeight="1" spans="1:6">
      <c r="A26" s="66"/>
      <c r="B26" s="31"/>
      <c r="C26" s="62"/>
      <c r="D26" s="63"/>
      <c r="E26" s="51"/>
      <c r="F26" s="51"/>
    </row>
    <row r="27" s="9" customFormat="1" customHeight="1" spans="1:6">
      <c r="A27" s="105" t="s">
        <v>335</v>
      </c>
      <c r="B27" s="106"/>
      <c r="C27" s="69">
        <f>SUM(C7:C26)</f>
        <v>0</v>
      </c>
      <c r="D27" s="69">
        <f>SUM(D7:D26)</f>
        <v>0</v>
      </c>
      <c r="E27" s="69">
        <f>SUM(E7:E26)</f>
        <v>0</v>
      </c>
      <c r="F27" s="51">
        <f>IF(C27=0,0,E27/ABS(C27))*100</f>
        <v>0</v>
      </c>
    </row>
    <row r="28" s="10" customFormat="1" customHeight="1" spans="1:6">
      <c r="A28" s="32"/>
      <c r="D28" s="33"/>
      <c r="E28" s="33"/>
      <c r="F28" s="33"/>
    </row>
    <row r="29" s="36" customFormat="1" customHeight="1" spans="1:6">
      <c r="A29" s="35" t="str">
        <f>表头信息!D8&amp;表头信息!E8</f>
        <v>产权持有单位填表人：谭勃</v>
      </c>
      <c r="B29" s="35"/>
      <c r="C29" s="35"/>
      <c r="E29" s="70" t="str">
        <f>表头信息!D20&amp;表头信息!E23</f>
        <v>评估人员：柳青、殷涛</v>
      </c>
      <c r="F29" s="70"/>
    </row>
    <row r="30" s="36" customFormat="1" customHeight="1" spans="1:1">
      <c r="A30" s="38" t="str">
        <f>表头信息!D11&amp;表头信息!E11</f>
        <v>填表日期：2022年11月2日</v>
      </c>
    </row>
    <row r="31" customHeight="1" spans="4:6">
      <c r="D31" s="71"/>
      <c r="E31" s="71"/>
      <c r="F31" s="71"/>
    </row>
  </sheetData>
  <mergeCells count="13">
    <mergeCell ref="A1:F1"/>
    <mergeCell ref="A2:F2"/>
    <mergeCell ref="A4:C4"/>
    <mergeCell ref="A27:B27"/>
    <mergeCell ref="D28:F28"/>
    <mergeCell ref="A29:C29"/>
    <mergeCell ref="E29:F29"/>
    <mergeCell ref="A5:A6"/>
    <mergeCell ref="B5:B6"/>
    <mergeCell ref="C5:C6"/>
    <mergeCell ref="D5:D6"/>
    <mergeCell ref="E5:E6"/>
    <mergeCell ref="F5:F6"/>
  </mergeCells>
  <hyperlinks>
    <hyperlink ref="B7" location="'4-6-1其他非流动金融资产-股票'!A1" display="其他非流动金融资产-股票投资"/>
    <hyperlink ref="B8" location="'4-6-2其他非流动金融资产-债券'!A1" display="其他非流动金融资产-债券投资"/>
    <hyperlink ref="B9" location="'4-6-3其他非流动金融资产-基金'!A1" display="其他非流动金融资产-基金投资"/>
    <hyperlink ref="A1:F1" location="'4-非流动资产汇总'!B12" display="其他非流动性金融资产评估汇总表"/>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1"/>
  <sheetViews>
    <sheetView view="pageBreakPreview" zoomScaleNormal="100" workbookViewId="0">
      <pane xSplit="1" ySplit="6" topLeftCell="B16" activePane="bottomRight" state="frozen"/>
      <selection/>
      <selection pane="topRight"/>
      <selection pane="bottomLeft"/>
      <selection pane="bottomRight" activeCell="D10" sqref="D10"/>
    </sheetView>
  </sheetViews>
  <sheetFormatPr defaultColWidth="8.66666666666667" defaultRowHeight="15.75" customHeight="1"/>
  <cols>
    <col min="1" max="1" width="5.83333333333333" style="11" customWidth="1"/>
    <col min="2" max="2" width="19.25" style="11" customWidth="1"/>
    <col min="3" max="7" width="10" style="11" customWidth="1"/>
    <col min="8" max="8" width="10.5" style="11" customWidth="1"/>
    <col min="9" max="9" width="7.83333333333333" style="11" customWidth="1"/>
    <col min="10" max="10" width="10.5" style="11" customWidth="1"/>
    <col min="11" max="11" width="9" style="11" customWidth="1"/>
    <col min="12" max="12" width="6.83333333333333" style="11" customWidth="1"/>
    <col min="13" max="13" width="11.3333333333333" style="11" customWidth="1"/>
    <col min="14" max="32" width="9" style="11"/>
    <col min="33" max="16384" width="8.66666666666667" style="11"/>
  </cols>
  <sheetData>
    <row r="1" s="7" customFormat="1" ht="30" customHeight="1" spans="1:13">
      <c r="A1" s="12" t="str">
        <f>"其他非流动金融资产—股票投资评估"&amp;表头信息!E35</f>
        <v>其他非流动金融资产—股票投资评估明细表</v>
      </c>
      <c r="B1" s="12"/>
      <c r="C1" s="12"/>
      <c r="D1" s="12"/>
      <c r="E1" s="12"/>
      <c r="F1" s="12"/>
      <c r="G1" s="12"/>
      <c r="H1" s="12"/>
      <c r="I1" s="46"/>
      <c r="J1" s="46"/>
      <c r="K1" s="46"/>
      <c r="L1" s="46"/>
      <c r="M1" s="46"/>
    </row>
    <row r="2" customHeight="1" spans="1:13">
      <c r="A2" s="13" t="str">
        <f>表头信息!D5&amp;表头信息!E5</f>
        <v>评估基准日：2022年10月31日</v>
      </c>
      <c r="B2" s="13"/>
      <c r="C2" s="13"/>
      <c r="D2" s="13"/>
      <c r="E2" s="13"/>
      <c r="F2" s="13"/>
      <c r="G2" s="13"/>
      <c r="H2" s="13"/>
      <c r="I2" s="13"/>
      <c r="J2" s="13"/>
      <c r="K2" s="13"/>
      <c r="L2" s="13"/>
      <c r="M2" s="13"/>
    </row>
    <row r="3" customHeight="1" spans="1:13">
      <c r="A3" s="13"/>
      <c r="B3" s="13"/>
      <c r="C3" s="13"/>
      <c r="D3" s="13"/>
      <c r="E3" s="13"/>
      <c r="F3" s="13"/>
      <c r="G3" s="13"/>
      <c r="H3" s="13"/>
      <c r="I3" s="14"/>
      <c r="J3" s="14"/>
      <c r="K3" s="14"/>
      <c r="L3" s="15" t="s">
        <v>625</v>
      </c>
      <c r="M3" s="86"/>
    </row>
    <row r="4" customHeight="1" spans="1:13">
      <c r="A4" s="83" t="str">
        <f>表头信息!D2&amp;表头信息!E2</f>
        <v>产权持有单位：西安曲江楼观旅游农业开发有限公司</v>
      </c>
      <c r="B4" s="18"/>
      <c r="C4" s="18"/>
      <c r="D4" s="18"/>
      <c r="E4" s="18"/>
      <c r="F4" s="18"/>
      <c r="G4" s="18"/>
      <c r="H4" s="18"/>
      <c r="I4" s="18"/>
      <c r="J4" s="18"/>
      <c r="K4" s="18"/>
      <c r="L4" s="87" t="s">
        <v>3</v>
      </c>
      <c r="M4" s="88"/>
    </row>
    <row r="5" s="8" customFormat="1" customHeight="1" spans="1:16">
      <c r="A5" s="20" t="s">
        <v>5</v>
      </c>
      <c r="B5" s="20" t="s">
        <v>337</v>
      </c>
      <c r="C5" s="20" t="s">
        <v>338</v>
      </c>
      <c r="D5" s="20" t="s">
        <v>339</v>
      </c>
      <c r="E5" s="20" t="s">
        <v>340</v>
      </c>
      <c r="F5" s="20" t="s">
        <v>341</v>
      </c>
      <c r="G5" s="20" t="s">
        <v>342</v>
      </c>
      <c r="H5" s="20" t="s">
        <v>238</v>
      </c>
      <c r="I5" s="20" t="s">
        <v>343</v>
      </c>
      <c r="J5" s="20" t="s">
        <v>239</v>
      </c>
      <c r="K5" s="20" t="s">
        <v>240</v>
      </c>
      <c r="L5" s="20" t="s">
        <v>241</v>
      </c>
      <c r="M5" s="20" t="s">
        <v>8</v>
      </c>
      <c r="N5" s="89" t="s">
        <v>297</v>
      </c>
      <c r="O5" s="89" t="s">
        <v>344</v>
      </c>
      <c r="P5" s="89" t="s">
        <v>345</v>
      </c>
    </row>
    <row r="6" s="8" customFormat="1" customHeight="1" spans="1:16">
      <c r="A6" s="21"/>
      <c r="B6" s="21"/>
      <c r="C6" s="21"/>
      <c r="D6" s="41"/>
      <c r="E6" s="21"/>
      <c r="F6" s="21"/>
      <c r="G6" s="21"/>
      <c r="H6" s="21"/>
      <c r="I6" s="21"/>
      <c r="J6" s="21"/>
      <c r="K6" s="21"/>
      <c r="L6" s="21" t="s">
        <v>314</v>
      </c>
      <c r="M6" s="21"/>
      <c r="N6" s="89"/>
      <c r="O6" s="89" t="s">
        <v>347</v>
      </c>
      <c r="P6" s="89" t="s">
        <v>348</v>
      </c>
    </row>
    <row r="7" s="9" customFormat="1" customHeight="1" spans="1:13">
      <c r="A7" s="22">
        <v>1</v>
      </c>
      <c r="B7" s="23"/>
      <c r="C7" s="22"/>
      <c r="D7" s="22"/>
      <c r="E7" s="99"/>
      <c r="F7" s="25"/>
      <c r="G7" s="73"/>
      <c r="H7" s="25"/>
      <c r="I7" s="25"/>
      <c r="J7" s="25"/>
      <c r="K7" s="51">
        <f>J7-H7</f>
        <v>0</v>
      </c>
      <c r="L7" s="51">
        <f>IF(H7=0,0,K7/ABS(H7))*100</f>
        <v>0</v>
      </c>
      <c r="M7" s="26"/>
    </row>
    <row r="8" s="9" customFormat="1" customHeight="1" spans="1:13">
      <c r="A8" s="22">
        <v>2</v>
      </c>
      <c r="B8" s="23"/>
      <c r="C8" s="22"/>
      <c r="D8" s="22"/>
      <c r="E8" s="99"/>
      <c r="F8" s="25"/>
      <c r="G8" s="73"/>
      <c r="H8" s="25"/>
      <c r="I8" s="25"/>
      <c r="J8" s="25"/>
      <c r="K8" s="51"/>
      <c r="L8" s="51"/>
      <c r="M8" s="26"/>
    </row>
    <row r="9" s="9" customFormat="1" customHeight="1" spans="1:13">
      <c r="A9" s="22">
        <v>3</v>
      </c>
      <c r="B9" s="23"/>
      <c r="C9" s="22"/>
      <c r="D9" s="22"/>
      <c r="E9" s="99"/>
      <c r="F9" s="25"/>
      <c r="G9" s="73"/>
      <c r="H9" s="25"/>
      <c r="I9" s="25"/>
      <c r="J9" s="25"/>
      <c r="K9" s="51"/>
      <c r="L9" s="51"/>
      <c r="M9" s="26"/>
    </row>
    <row r="10" s="9" customFormat="1" customHeight="1" spans="1:13">
      <c r="A10" s="22">
        <v>4</v>
      </c>
      <c r="B10" s="23"/>
      <c r="C10" s="22"/>
      <c r="D10" s="22"/>
      <c r="E10" s="99"/>
      <c r="F10" s="25"/>
      <c r="G10" s="73"/>
      <c r="H10" s="25"/>
      <c r="I10" s="25"/>
      <c r="J10" s="25"/>
      <c r="K10" s="51"/>
      <c r="L10" s="51"/>
      <c r="M10" s="26"/>
    </row>
    <row r="11" s="9" customFormat="1" customHeight="1" spans="1:13">
      <c r="A11" s="22">
        <v>5</v>
      </c>
      <c r="B11" s="23"/>
      <c r="C11" s="22"/>
      <c r="D11" s="22"/>
      <c r="E11" s="99"/>
      <c r="F11" s="25"/>
      <c r="G11" s="73"/>
      <c r="H11" s="25"/>
      <c r="I11" s="25"/>
      <c r="J11" s="25"/>
      <c r="K11" s="51"/>
      <c r="L11" s="51"/>
      <c r="M11" s="26"/>
    </row>
    <row r="12" s="9" customFormat="1" customHeight="1" spans="1:13">
      <c r="A12" s="22">
        <v>6</v>
      </c>
      <c r="B12" s="23"/>
      <c r="C12" s="22"/>
      <c r="D12" s="22"/>
      <c r="E12" s="99"/>
      <c r="F12" s="25"/>
      <c r="G12" s="73"/>
      <c r="H12" s="25"/>
      <c r="I12" s="25"/>
      <c r="J12" s="25"/>
      <c r="K12" s="51"/>
      <c r="L12" s="51"/>
      <c r="M12" s="26"/>
    </row>
    <row r="13" s="9" customFormat="1" customHeight="1" spans="1:13">
      <c r="A13" s="22">
        <v>7</v>
      </c>
      <c r="B13" s="23"/>
      <c r="C13" s="22"/>
      <c r="D13" s="22"/>
      <c r="E13" s="99"/>
      <c r="F13" s="25"/>
      <c r="G13" s="73"/>
      <c r="H13" s="25"/>
      <c r="I13" s="25"/>
      <c r="J13" s="25"/>
      <c r="K13" s="51"/>
      <c r="L13" s="51"/>
      <c r="M13" s="26"/>
    </row>
    <row r="14" s="9" customFormat="1" customHeight="1" spans="1:13">
      <c r="A14" s="22">
        <v>8</v>
      </c>
      <c r="B14" s="23"/>
      <c r="C14" s="22"/>
      <c r="D14" s="22"/>
      <c r="E14" s="99"/>
      <c r="F14" s="25"/>
      <c r="G14" s="73"/>
      <c r="H14" s="25"/>
      <c r="I14" s="25"/>
      <c r="J14" s="25"/>
      <c r="K14" s="51"/>
      <c r="L14" s="51"/>
      <c r="M14" s="26"/>
    </row>
    <row r="15" s="9" customFormat="1" customHeight="1" spans="1:13">
      <c r="A15" s="22">
        <v>9</v>
      </c>
      <c r="B15" s="23"/>
      <c r="C15" s="22"/>
      <c r="D15" s="22"/>
      <c r="E15" s="99"/>
      <c r="F15" s="25"/>
      <c r="G15" s="73"/>
      <c r="H15" s="25"/>
      <c r="I15" s="25"/>
      <c r="J15" s="25"/>
      <c r="K15" s="51"/>
      <c r="L15" s="51"/>
      <c r="M15" s="26"/>
    </row>
    <row r="16" s="9" customFormat="1" customHeight="1" spans="1:13">
      <c r="A16" s="22">
        <v>10</v>
      </c>
      <c r="B16" s="23"/>
      <c r="C16" s="22"/>
      <c r="D16" s="22"/>
      <c r="E16" s="99"/>
      <c r="F16" s="25"/>
      <c r="G16" s="73"/>
      <c r="H16" s="25"/>
      <c r="I16" s="25"/>
      <c r="J16" s="25"/>
      <c r="K16" s="51"/>
      <c r="L16" s="51"/>
      <c r="M16" s="26"/>
    </row>
    <row r="17" s="9" customFormat="1" customHeight="1" spans="1:13">
      <c r="A17" s="22">
        <v>11</v>
      </c>
      <c r="B17" s="23"/>
      <c r="C17" s="22"/>
      <c r="D17" s="22"/>
      <c r="E17" s="99"/>
      <c r="F17" s="25"/>
      <c r="G17" s="73"/>
      <c r="H17" s="25"/>
      <c r="I17" s="25"/>
      <c r="J17" s="25"/>
      <c r="K17" s="51"/>
      <c r="L17" s="51"/>
      <c r="M17" s="26"/>
    </row>
    <row r="18" s="9" customFormat="1" customHeight="1" spans="1:13">
      <c r="A18" s="22">
        <v>12</v>
      </c>
      <c r="B18" s="23"/>
      <c r="C18" s="22"/>
      <c r="D18" s="22"/>
      <c r="E18" s="99"/>
      <c r="F18" s="25"/>
      <c r="G18" s="73"/>
      <c r="H18" s="25"/>
      <c r="I18" s="25"/>
      <c r="J18" s="25"/>
      <c r="K18" s="51"/>
      <c r="L18" s="51"/>
      <c r="M18" s="26"/>
    </row>
    <row r="19" s="9" customFormat="1" customHeight="1" spans="1:13">
      <c r="A19" s="22">
        <v>13</v>
      </c>
      <c r="B19" s="23"/>
      <c r="C19" s="22"/>
      <c r="D19" s="22"/>
      <c r="E19" s="99"/>
      <c r="F19" s="25"/>
      <c r="G19" s="73"/>
      <c r="H19" s="25"/>
      <c r="I19" s="25"/>
      <c r="J19" s="25"/>
      <c r="K19" s="51"/>
      <c r="L19" s="51"/>
      <c r="M19" s="26"/>
    </row>
    <row r="20" s="9" customFormat="1" customHeight="1" spans="1:13">
      <c r="A20" s="22">
        <v>14</v>
      </c>
      <c r="B20" s="23"/>
      <c r="C20" s="22"/>
      <c r="D20" s="22"/>
      <c r="E20" s="99"/>
      <c r="F20" s="25"/>
      <c r="G20" s="73"/>
      <c r="H20" s="25"/>
      <c r="I20" s="25"/>
      <c r="J20" s="25"/>
      <c r="K20" s="51"/>
      <c r="L20" s="51"/>
      <c r="M20" s="26"/>
    </row>
    <row r="21" s="9" customFormat="1" customHeight="1" spans="1:13">
      <c r="A21" s="22">
        <v>15</v>
      </c>
      <c r="B21" s="23"/>
      <c r="C21" s="22"/>
      <c r="D21" s="22"/>
      <c r="E21" s="99"/>
      <c r="F21" s="25"/>
      <c r="G21" s="73"/>
      <c r="H21" s="25"/>
      <c r="I21" s="25"/>
      <c r="J21" s="25"/>
      <c r="K21" s="51"/>
      <c r="L21" s="51"/>
      <c r="M21" s="26"/>
    </row>
    <row r="22" s="9" customFormat="1" customHeight="1" spans="1:13">
      <c r="A22" s="22">
        <v>16</v>
      </c>
      <c r="B22" s="23"/>
      <c r="C22" s="22"/>
      <c r="D22" s="22"/>
      <c r="E22" s="99"/>
      <c r="F22" s="25"/>
      <c r="G22" s="73"/>
      <c r="H22" s="25"/>
      <c r="I22" s="25"/>
      <c r="J22" s="25"/>
      <c r="K22" s="51"/>
      <c r="L22" s="51"/>
      <c r="M22" s="26"/>
    </row>
    <row r="23" s="9" customFormat="1" customHeight="1" spans="1:13">
      <c r="A23" s="22">
        <v>17</v>
      </c>
      <c r="B23" s="23"/>
      <c r="C23" s="22"/>
      <c r="D23" s="22"/>
      <c r="E23" s="99"/>
      <c r="F23" s="25"/>
      <c r="G23" s="73"/>
      <c r="H23" s="25"/>
      <c r="I23" s="25"/>
      <c r="J23" s="25"/>
      <c r="K23" s="51"/>
      <c r="L23" s="51"/>
      <c r="M23" s="26"/>
    </row>
    <row r="24" s="9" customFormat="1" customHeight="1" spans="1:13">
      <c r="A24" s="22">
        <v>18</v>
      </c>
      <c r="B24" s="23"/>
      <c r="C24" s="22"/>
      <c r="D24" s="22"/>
      <c r="E24" s="99"/>
      <c r="F24" s="25"/>
      <c r="G24" s="73"/>
      <c r="H24" s="25"/>
      <c r="I24" s="25"/>
      <c r="J24" s="25"/>
      <c r="K24" s="51"/>
      <c r="L24" s="51"/>
      <c r="M24" s="26"/>
    </row>
    <row r="25" s="9" customFormat="1" customHeight="1" spans="1:13">
      <c r="A25" s="22">
        <v>19</v>
      </c>
      <c r="B25" s="23"/>
      <c r="C25" s="22"/>
      <c r="D25" s="22"/>
      <c r="E25" s="99"/>
      <c r="F25" s="25"/>
      <c r="G25" s="73"/>
      <c r="H25" s="25"/>
      <c r="I25" s="25"/>
      <c r="J25" s="25"/>
      <c r="K25" s="51"/>
      <c r="L25" s="51"/>
      <c r="M25" s="26"/>
    </row>
    <row r="26" s="9" customFormat="1" customHeight="1" spans="1:13">
      <c r="A26" s="22">
        <v>20</v>
      </c>
      <c r="B26" s="23"/>
      <c r="C26" s="22"/>
      <c r="D26" s="22"/>
      <c r="E26" s="99"/>
      <c r="F26" s="25"/>
      <c r="G26" s="73"/>
      <c r="H26" s="25"/>
      <c r="I26" s="25"/>
      <c r="J26" s="25"/>
      <c r="K26" s="51"/>
      <c r="L26" s="51"/>
      <c r="M26" s="26"/>
    </row>
    <row r="27" s="9" customFormat="1" customHeight="1" spans="1:13">
      <c r="A27" s="27" t="s">
        <v>349</v>
      </c>
      <c r="B27" s="28"/>
      <c r="C27" s="28"/>
      <c r="D27" s="28"/>
      <c r="E27" s="28"/>
      <c r="F27" s="29"/>
      <c r="G27" s="101">
        <f>SUM(G7:G26)</f>
        <v>0</v>
      </c>
      <c r="H27" s="102">
        <f>SUM(H7:H26)</f>
        <v>0</v>
      </c>
      <c r="I27" s="101">
        <f>SUM(I7:I26)</f>
        <v>0</v>
      </c>
      <c r="J27" s="102">
        <f>SUM(J7:J26)</f>
        <v>0</v>
      </c>
      <c r="K27" s="103">
        <f>IF(SUM(K7:K26)-(J27-H27)&lt;0.001,SUM(K7:K26),"false")</f>
        <v>0</v>
      </c>
      <c r="L27" s="51">
        <f>IF(H27=0,0,K27/ABS(H27))*100</f>
        <v>0</v>
      </c>
      <c r="M27" s="31"/>
    </row>
    <row r="28" s="10" customFormat="1" customHeight="1" spans="1:12">
      <c r="A28" s="32"/>
      <c r="E28" s="33"/>
      <c r="F28" s="33"/>
      <c r="G28" s="33"/>
      <c r="H28" s="34"/>
      <c r="I28" s="34"/>
      <c r="J28" s="34"/>
      <c r="K28" s="34"/>
      <c r="L28" s="34"/>
    </row>
    <row r="29" s="10" customFormat="1" customHeight="1" spans="1:13">
      <c r="A29" s="35" t="str">
        <f>表头信息!D8&amp;表头信息!E8</f>
        <v>产权持有单位填表人：谭勃</v>
      </c>
      <c r="B29" s="35"/>
      <c r="C29" s="35"/>
      <c r="D29" s="35"/>
      <c r="E29" s="35"/>
      <c r="F29" s="35"/>
      <c r="G29" s="39"/>
      <c r="J29" s="70" t="str">
        <f>表头信息!D20&amp;表头信息!E23</f>
        <v>评估人员：柳青、殷涛</v>
      </c>
      <c r="K29" s="98"/>
      <c r="L29" s="98"/>
      <c r="M29" s="98"/>
    </row>
    <row r="30" s="10" customFormat="1" customHeight="1" spans="1:11">
      <c r="A30" s="38" t="str">
        <f>表头信息!D11&amp;表头信息!E11</f>
        <v>填表日期：2022年11月2日</v>
      </c>
      <c r="B30" s="36"/>
      <c r="C30" s="36"/>
      <c r="D30" s="36"/>
      <c r="E30" s="36"/>
      <c r="F30" s="39"/>
      <c r="G30" s="39"/>
      <c r="I30" s="39"/>
      <c r="J30" s="39"/>
      <c r="K30" s="39"/>
    </row>
    <row r="31" customHeight="1" spans="5:7">
      <c r="E31" s="71"/>
      <c r="F31" s="71"/>
      <c r="G31" s="71"/>
    </row>
  </sheetData>
  <protectedRanges>
    <protectedRange sqref="M7:M26 A7:J26" name="区域1"/>
  </protectedRanges>
  <mergeCells count="21">
    <mergeCell ref="A1:M1"/>
    <mergeCell ref="A2:M2"/>
    <mergeCell ref="L3:M3"/>
    <mergeCell ref="L4:M4"/>
    <mergeCell ref="A27:F27"/>
    <mergeCell ref="E28:G28"/>
    <mergeCell ref="A29:F29"/>
    <mergeCell ref="J29:M29"/>
    <mergeCell ref="A5:A6"/>
    <mergeCell ref="B5:B6"/>
    <mergeCell ref="C5:C6"/>
    <mergeCell ref="D5:D6"/>
    <mergeCell ref="E5:E6"/>
    <mergeCell ref="F5:F6"/>
    <mergeCell ref="G5:G6"/>
    <mergeCell ref="H5:H6"/>
    <mergeCell ref="I5:I6"/>
    <mergeCell ref="J5:J6"/>
    <mergeCell ref="K5:K6"/>
    <mergeCell ref="L5:L6"/>
    <mergeCell ref="M5:M6"/>
  </mergeCells>
  <conditionalFormatting sqref="N5:P6">
    <cfRule type="expression" dxfId="0" priority="1" stopIfTrue="1">
      <formula>$O$8=""</formula>
    </cfRule>
  </conditionalFormatting>
  <hyperlinks>
    <hyperlink ref="A1:M1" location="'4-6其他非流动金融资产汇总'!B7" display="=&quot;其他非流动金融资产—股票投资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335944" name="Check Box 1096" r:id="rId3">
              <controlPr defaultSize="0">
                <anchor moveWithCells="1">
                  <from>
                    <xdr:col>13</xdr:col>
                    <xdr:colOff>114300</xdr:colOff>
                    <xdr:row>0</xdr:row>
                    <xdr:rowOff>25400</xdr:rowOff>
                  </from>
                  <to>
                    <xdr:col>14</xdr:col>
                    <xdr:colOff>584200</xdr:colOff>
                    <xdr:row>0</xdr:row>
                    <xdr:rowOff>355600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1"/>
  <sheetViews>
    <sheetView view="pageBreakPreview" zoomScaleNormal="100" workbookViewId="0">
      <pane xSplit="1" ySplit="6" topLeftCell="B7" activePane="bottomRight" state="frozen"/>
      <selection/>
      <selection pane="topRight"/>
      <selection pane="bottomLeft"/>
      <selection pane="bottomRight" activeCell="D10" sqref="D10"/>
    </sheetView>
  </sheetViews>
  <sheetFormatPr defaultColWidth="8.66666666666667" defaultRowHeight="15.75" customHeight="1"/>
  <cols>
    <col min="1" max="1" width="5.5" style="11" customWidth="1"/>
    <col min="2" max="2" width="19.75" style="11" customWidth="1"/>
    <col min="3" max="5" width="9.83333333333333" style="11" customWidth="1"/>
    <col min="6" max="6" width="9" style="11"/>
    <col min="7" max="11" width="10.0833333333333" style="11" customWidth="1"/>
    <col min="12" max="12" width="16.75" style="11" customWidth="1"/>
    <col min="13" max="32" width="9" style="11"/>
    <col min="33" max="16384" width="8.66666666666667" style="11"/>
  </cols>
  <sheetData>
    <row r="1" s="7" customFormat="1" ht="30" customHeight="1" spans="1:12">
      <c r="A1" s="12" t="str">
        <f>"其他非流动金融资产—债券投资评估"&amp;表头信息!E35</f>
        <v>其他非流动金融资产—债券投资评估明细表</v>
      </c>
      <c r="B1" s="12"/>
      <c r="C1" s="12"/>
      <c r="D1" s="12"/>
      <c r="E1" s="12"/>
      <c r="F1" s="12"/>
      <c r="G1" s="12"/>
      <c r="H1" s="46"/>
      <c r="I1" s="46"/>
      <c r="J1" s="46"/>
      <c r="K1" s="46"/>
      <c r="L1" s="46"/>
    </row>
    <row r="2" customHeight="1" spans="1:12">
      <c r="A2" s="13" t="str">
        <f>表头信息!D5&amp;表头信息!E5</f>
        <v>评估基准日：2022年10月31日</v>
      </c>
      <c r="B2" s="13"/>
      <c r="C2" s="13"/>
      <c r="D2" s="13"/>
      <c r="E2" s="13"/>
      <c r="F2" s="13"/>
      <c r="G2" s="13"/>
      <c r="H2" s="13"/>
      <c r="I2" s="13"/>
      <c r="J2" s="13"/>
      <c r="K2" s="13"/>
      <c r="L2" s="13"/>
    </row>
    <row r="3" customHeight="1" spans="1:12">
      <c r="A3" s="13"/>
      <c r="B3" s="13"/>
      <c r="C3" s="13"/>
      <c r="D3" s="13"/>
      <c r="E3" s="13"/>
      <c r="F3" s="13"/>
      <c r="G3" s="13"/>
      <c r="H3" s="13"/>
      <c r="I3" s="14"/>
      <c r="J3" s="14"/>
      <c r="K3" s="15" t="s">
        <v>626</v>
      </c>
      <c r="L3" s="86"/>
    </row>
    <row r="4" customHeight="1" spans="1:12">
      <c r="A4" s="83" t="str">
        <f>表头信息!D2&amp;表头信息!E2</f>
        <v>产权持有单位：西安曲江楼观旅游农业开发有限公司</v>
      </c>
      <c r="B4" s="18"/>
      <c r="C4" s="18"/>
      <c r="D4" s="18"/>
      <c r="E4" s="18"/>
      <c r="F4" s="18"/>
      <c r="G4" s="18"/>
      <c r="H4" s="18"/>
      <c r="I4" s="18"/>
      <c r="J4" s="18"/>
      <c r="K4" s="87" t="s">
        <v>3</v>
      </c>
      <c r="L4" s="88"/>
    </row>
    <row r="5" s="8" customFormat="1" customHeight="1" spans="1:18">
      <c r="A5" s="20" t="s">
        <v>5</v>
      </c>
      <c r="B5" s="20" t="s">
        <v>337</v>
      </c>
      <c r="C5" s="20" t="s">
        <v>351</v>
      </c>
      <c r="D5" s="20" t="s">
        <v>352</v>
      </c>
      <c r="E5" s="20" t="s">
        <v>340</v>
      </c>
      <c r="F5" s="20" t="s">
        <v>353</v>
      </c>
      <c r="G5" s="20" t="s">
        <v>354</v>
      </c>
      <c r="H5" s="20" t="s">
        <v>238</v>
      </c>
      <c r="I5" s="20" t="s">
        <v>239</v>
      </c>
      <c r="J5" s="20" t="s">
        <v>240</v>
      </c>
      <c r="K5" s="20" t="s">
        <v>241</v>
      </c>
      <c r="L5" s="20" t="s">
        <v>8</v>
      </c>
      <c r="M5" s="89" t="s">
        <v>297</v>
      </c>
      <c r="N5" s="89" t="s">
        <v>344</v>
      </c>
      <c r="O5" s="89" t="s">
        <v>345</v>
      </c>
      <c r="P5" s="89" t="s">
        <v>355</v>
      </c>
      <c r="Q5" s="89" t="s">
        <v>356</v>
      </c>
      <c r="R5" s="89" t="s">
        <v>357</v>
      </c>
    </row>
    <row r="6" s="8" customFormat="1" customHeight="1" spans="1:18">
      <c r="A6" s="21"/>
      <c r="B6" s="21"/>
      <c r="C6" s="21"/>
      <c r="D6" s="21"/>
      <c r="E6" s="21"/>
      <c r="F6" s="21"/>
      <c r="G6" s="21"/>
      <c r="H6" s="21"/>
      <c r="I6" s="21"/>
      <c r="J6" s="21"/>
      <c r="K6" s="21" t="s">
        <v>314</v>
      </c>
      <c r="L6" s="21"/>
      <c r="M6" s="89"/>
      <c r="N6" s="89" t="s">
        <v>347</v>
      </c>
      <c r="O6" s="89" t="s">
        <v>348</v>
      </c>
      <c r="P6" s="89" t="s">
        <v>359</v>
      </c>
      <c r="Q6" s="89" t="s">
        <v>360</v>
      </c>
      <c r="R6" s="89" t="s">
        <v>361</v>
      </c>
    </row>
    <row r="7" s="9" customFormat="1" customHeight="1" spans="1:12">
      <c r="A7" s="22">
        <v>1</v>
      </c>
      <c r="B7" s="23"/>
      <c r="C7" s="22"/>
      <c r="D7" s="99"/>
      <c r="E7" s="99"/>
      <c r="F7" s="73"/>
      <c r="G7" s="73"/>
      <c r="H7" s="25"/>
      <c r="I7" s="25"/>
      <c r="J7" s="51">
        <f>I7-H7</f>
        <v>0</v>
      </c>
      <c r="K7" s="51">
        <f>IF(H7=0,0,J7/ABS(H7))*100</f>
        <v>0</v>
      </c>
      <c r="L7" s="26"/>
    </row>
    <row r="8" s="9" customFormat="1" customHeight="1" spans="1:12">
      <c r="A8" s="22">
        <v>2</v>
      </c>
      <c r="B8" s="23"/>
      <c r="C8" s="22"/>
      <c r="D8" s="99"/>
      <c r="E8" s="99"/>
      <c r="F8" s="73"/>
      <c r="G8" s="73"/>
      <c r="H8" s="25"/>
      <c r="I8" s="25"/>
      <c r="J8" s="51"/>
      <c r="K8" s="51"/>
      <c r="L8" s="26"/>
    </row>
    <row r="9" s="9" customFormat="1" customHeight="1" spans="1:12">
      <c r="A9" s="22">
        <v>3</v>
      </c>
      <c r="B9" s="23"/>
      <c r="C9" s="22"/>
      <c r="D9" s="99"/>
      <c r="E9" s="99"/>
      <c r="F9" s="73"/>
      <c r="G9" s="73"/>
      <c r="H9" s="25"/>
      <c r="I9" s="25"/>
      <c r="J9" s="51"/>
      <c r="K9" s="51"/>
      <c r="L9" s="26"/>
    </row>
    <row r="10" s="9" customFormat="1" customHeight="1" spans="1:12">
      <c r="A10" s="22">
        <v>4</v>
      </c>
      <c r="B10" s="23"/>
      <c r="C10" s="22"/>
      <c r="D10" s="99"/>
      <c r="E10" s="99"/>
      <c r="F10" s="73"/>
      <c r="G10" s="73"/>
      <c r="H10" s="25"/>
      <c r="I10" s="25"/>
      <c r="J10" s="51"/>
      <c r="K10" s="51"/>
      <c r="L10" s="26"/>
    </row>
    <row r="11" s="9" customFormat="1" customHeight="1" spans="1:12">
      <c r="A11" s="22">
        <v>5</v>
      </c>
      <c r="B11" s="23"/>
      <c r="C11" s="22"/>
      <c r="D11" s="99"/>
      <c r="E11" s="99"/>
      <c r="F11" s="73"/>
      <c r="G11" s="73"/>
      <c r="H11" s="25"/>
      <c r="I11" s="25"/>
      <c r="J11" s="51"/>
      <c r="K11" s="51"/>
      <c r="L11" s="26"/>
    </row>
    <row r="12" s="9" customFormat="1" customHeight="1" spans="1:12">
      <c r="A12" s="22">
        <v>6</v>
      </c>
      <c r="B12" s="23"/>
      <c r="C12" s="22"/>
      <c r="D12" s="99"/>
      <c r="E12" s="99"/>
      <c r="F12" s="73"/>
      <c r="G12" s="73"/>
      <c r="H12" s="25"/>
      <c r="I12" s="25"/>
      <c r="J12" s="51"/>
      <c r="K12" s="51"/>
      <c r="L12" s="26"/>
    </row>
    <row r="13" s="9" customFormat="1" customHeight="1" spans="1:12">
      <c r="A13" s="22">
        <v>7</v>
      </c>
      <c r="B13" s="23"/>
      <c r="C13" s="22"/>
      <c r="D13" s="99"/>
      <c r="E13" s="99"/>
      <c r="F13" s="73"/>
      <c r="G13" s="73"/>
      <c r="H13" s="25"/>
      <c r="I13" s="25"/>
      <c r="J13" s="51"/>
      <c r="K13" s="51"/>
      <c r="L13" s="26"/>
    </row>
    <row r="14" s="9" customFormat="1" customHeight="1" spans="1:12">
      <c r="A14" s="22">
        <v>8</v>
      </c>
      <c r="B14" s="23"/>
      <c r="C14" s="22"/>
      <c r="D14" s="99"/>
      <c r="E14" s="99"/>
      <c r="F14" s="73"/>
      <c r="G14" s="73"/>
      <c r="H14" s="25"/>
      <c r="I14" s="25"/>
      <c r="J14" s="51"/>
      <c r="K14" s="51"/>
      <c r="L14" s="26"/>
    </row>
    <row r="15" s="9" customFormat="1" customHeight="1" spans="1:12">
      <c r="A15" s="22">
        <v>9</v>
      </c>
      <c r="B15" s="23"/>
      <c r="C15" s="22"/>
      <c r="D15" s="99"/>
      <c r="E15" s="99"/>
      <c r="F15" s="73"/>
      <c r="G15" s="73"/>
      <c r="H15" s="25"/>
      <c r="I15" s="25"/>
      <c r="J15" s="51"/>
      <c r="K15" s="51"/>
      <c r="L15" s="26"/>
    </row>
    <row r="16" s="9" customFormat="1" customHeight="1" spans="1:12">
      <c r="A16" s="22">
        <v>10</v>
      </c>
      <c r="B16" s="23"/>
      <c r="C16" s="22"/>
      <c r="D16" s="99"/>
      <c r="E16" s="99"/>
      <c r="F16" s="73"/>
      <c r="G16" s="73"/>
      <c r="H16" s="25"/>
      <c r="I16" s="25"/>
      <c r="J16" s="51"/>
      <c r="K16" s="51"/>
      <c r="L16" s="26"/>
    </row>
    <row r="17" s="9" customFormat="1" customHeight="1" spans="1:12">
      <c r="A17" s="22">
        <v>11</v>
      </c>
      <c r="B17" s="23"/>
      <c r="C17" s="22"/>
      <c r="D17" s="99"/>
      <c r="E17" s="99"/>
      <c r="F17" s="73"/>
      <c r="G17" s="73"/>
      <c r="H17" s="25"/>
      <c r="I17" s="25"/>
      <c r="J17" s="51"/>
      <c r="K17" s="51"/>
      <c r="L17" s="26"/>
    </row>
    <row r="18" s="9" customFormat="1" customHeight="1" spans="1:12">
      <c r="A18" s="22">
        <v>12</v>
      </c>
      <c r="B18" s="23"/>
      <c r="C18" s="22"/>
      <c r="D18" s="99"/>
      <c r="E18" s="99"/>
      <c r="F18" s="73"/>
      <c r="G18" s="73"/>
      <c r="H18" s="25"/>
      <c r="I18" s="25"/>
      <c r="J18" s="51"/>
      <c r="K18" s="51"/>
      <c r="L18" s="26"/>
    </row>
    <row r="19" s="9" customFormat="1" customHeight="1" spans="1:12">
      <c r="A19" s="22">
        <v>13</v>
      </c>
      <c r="B19" s="23"/>
      <c r="C19" s="22"/>
      <c r="D19" s="99"/>
      <c r="E19" s="99"/>
      <c r="F19" s="73"/>
      <c r="G19" s="73"/>
      <c r="H19" s="25"/>
      <c r="I19" s="25"/>
      <c r="J19" s="51"/>
      <c r="K19" s="51"/>
      <c r="L19" s="26"/>
    </row>
    <row r="20" s="9" customFormat="1" customHeight="1" spans="1:12">
      <c r="A20" s="22">
        <v>14</v>
      </c>
      <c r="B20" s="23"/>
      <c r="C20" s="22"/>
      <c r="D20" s="99"/>
      <c r="E20" s="99"/>
      <c r="F20" s="73"/>
      <c r="G20" s="73"/>
      <c r="H20" s="25"/>
      <c r="I20" s="25"/>
      <c r="J20" s="51"/>
      <c r="K20" s="51"/>
      <c r="L20" s="26"/>
    </row>
    <row r="21" s="9" customFormat="1" customHeight="1" spans="1:12">
      <c r="A21" s="22">
        <v>15</v>
      </c>
      <c r="B21" s="23"/>
      <c r="C21" s="22"/>
      <c r="D21" s="99"/>
      <c r="E21" s="99"/>
      <c r="F21" s="73"/>
      <c r="G21" s="73"/>
      <c r="H21" s="25"/>
      <c r="I21" s="25"/>
      <c r="J21" s="51"/>
      <c r="K21" s="51"/>
      <c r="L21" s="26"/>
    </row>
    <row r="22" s="9" customFormat="1" customHeight="1" spans="1:12">
      <c r="A22" s="22">
        <v>16</v>
      </c>
      <c r="B22" s="23"/>
      <c r="C22" s="22"/>
      <c r="D22" s="99"/>
      <c r="E22" s="99"/>
      <c r="F22" s="73"/>
      <c r="G22" s="73"/>
      <c r="H22" s="25"/>
      <c r="I22" s="25"/>
      <c r="J22" s="51"/>
      <c r="K22" s="51"/>
      <c r="L22" s="26"/>
    </row>
    <row r="23" s="9" customFormat="1" customHeight="1" spans="1:12">
      <c r="A23" s="22">
        <v>17</v>
      </c>
      <c r="B23" s="23"/>
      <c r="C23" s="22"/>
      <c r="D23" s="99"/>
      <c r="E23" s="99"/>
      <c r="F23" s="73"/>
      <c r="G23" s="73"/>
      <c r="H23" s="25"/>
      <c r="I23" s="25"/>
      <c r="J23" s="51"/>
      <c r="K23" s="51"/>
      <c r="L23" s="26"/>
    </row>
    <row r="24" s="9" customFormat="1" customHeight="1" spans="1:12">
      <c r="A24" s="22">
        <v>18</v>
      </c>
      <c r="B24" s="23"/>
      <c r="C24" s="22"/>
      <c r="D24" s="99"/>
      <c r="E24" s="99"/>
      <c r="F24" s="73"/>
      <c r="G24" s="73"/>
      <c r="H24" s="25"/>
      <c r="I24" s="25"/>
      <c r="J24" s="51"/>
      <c r="K24" s="51"/>
      <c r="L24" s="26"/>
    </row>
    <row r="25" s="9" customFormat="1" customHeight="1" spans="1:12">
      <c r="A25" s="22">
        <v>19</v>
      </c>
      <c r="B25" s="23"/>
      <c r="C25" s="22"/>
      <c r="D25" s="99"/>
      <c r="E25" s="99"/>
      <c r="F25" s="73"/>
      <c r="G25" s="73"/>
      <c r="H25" s="25"/>
      <c r="I25" s="25"/>
      <c r="J25" s="51"/>
      <c r="K25" s="51"/>
      <c r="L25" s="26"/>
    </row>
    <row r="26" s="9" customFormat="1" customHeight="1" spans="1:12">
      <c r="A26" s="22">
        <v>20</v>
      </c>
      <c r="B26" s="23"/>
      <c r="C26" s="22"/>
      <c r="D26" s="99"/>
      <c r="E26" s="99"/>
      <c r="F26" s="73"/>
      <c r="G26" s="73"/>
      <c r="H26" s="25"/>
      <c r="I26" s="25"/>
      <c r="J26" s="51"/>
      <c r="K26" s="51"/>
      <c r="L26" s="26"/>
    </row>
    <row r="27" s="9" customFormat="1" customHeight="1" spans="1:12">
      <c r="A27" s="27" t="s">
        <v>349</v>
      </c>
      <c r="B27" s="28"/>
      <c r="C27" s="28"/>
      <c r="D27" s="28"/>
      <c r="E27" s="28"/>
      <c r="F27" s="29"/>
      <c r="G27" s="101">
        <f>SUM(G7:G26)</f>
        <v>0</v>
      </c>
      <c r="H27" s="102">
        <f>SUM(H7:H26)</f>
        <v>0</v>
      </c>
      <c r="I27" s="102">
        <f>SUM(I7:I26)</f>
        <v>0</v>
      </c>
      <c r="J27" s="103">
        <f>IF(SUM(J7:J26)-(I27-H27)&lt;0.001,SUM(J7:J26),"false")</f>
        <v>0</v>
      </c>
      <c r="K27" s="51">
        <f>IF(H27=0,0,J27/ABS(H27))*100</f>
        <v>0</v>
      </c>
      <c r="L27" s="31"/>
    </row>
    <row r="28" s="10" customFormat="1" customHeight="1" spans="1:11">
      <c r="A28" s="32"/>
      <c r="D28" s="33"/>
      <c r="E28" s="33"/>
      <c r="F28" s="33"/>
      <c r="G28" s="34"/>
      <c r="H28" s="34"/>
      <c r="I28" s="34"/>
      <c r="J28" s="34"/>
      <c r="K28" s="34"/>
    </row>
    <row r="29" s="10" customFormat="1" customHeight="1" spans="1:12">
      <c r="A29" s="35" t="str">
        <f>表头信息!D8&amp;表头信息!E8</f>
        <v>产权持有单位填表人：谭勃</v>
      </c>
      <c r="B29" s="35"/>
      <c r="C29" s="35"/>
      <c r="D29" s="35"/>
      <c r="E29" s="35"/>
      <c r="F29" s="39"/>
      <c r="I29" s="70" t="str">
        <f>表头信息!D20&amp;表头信息!E23</f>
        <v>评估人员：柳青、殷涛</v>
      </c>
      <c r="J29" s="98"/>
      <c r="K29" s="98"/>
      <c r="L29" s="98"/>
    </row>
    <row r="30" s="10" customFormat="1" customHeight="1" spans="1:10">
      <c r="A30" s="38" t="str">
        <f>表头信息!D11&amp;表头信息!E11</f>
        <v>填表日期：2022年11月2日</v>
      </c>
      <c r="B30" s="36"/>
      <c r="C30" s="36"/>
      <c r="D30" s="36"/>
      <c r="E30" s="39"/>
      <c r="F30" s="39"/>
      <c r="H30" s="39"/>
      <c r="I30" s="39"/>
      <c r="J30" s="39"/>
    </row>
    <row r="31" customHeight="1" spans="4:6">
      <c r="D31" s="71"/>
      <c r="E31" s="71"/>
      <c r="F31" s="71"/>
    </row>
  </sheetData>
  <protectedRanges>
    <protectedRange sqref="L7:L26 A7:I26" name="区域1"/>
  </protectedRanges>
  <mergeCells count="20">
    <mergeCell ref="A1:L1"/>
    <mergeCell ref="A2:L2"/>
    <mergeCell ref="K3:L3"/>
    <mergeCell ref="K4:L4"/>
    <mergeCell ref="A27:F27"/>
    <mergeCell ref="D28:F28"/>
    <mergeCell ref="A29:E29"/>
    <mergeCell ref="I29:L29"/>
    <mergeCell ref="A5:A6"/>
    <mergeCell ref="B5:B6"/>
    <mergeCell ref="C5:C6"/>
    <mergeCell ref="D5:D6"/>
    <mergeCell ref="E5:E6"/>
    <mergeCell ref="F5:F6"/>
    <mergeCell ref="G5:G6"/>
    <mergeCell ref="H5:H6"/>
    <mergeCell ref="I5:I6"/>
    <mergeCell ref="J5:J6"/>
    <mergeCell ref="K5:K6"/>
    <mergeCell ref="L5:L6"/>
  </mergeCells>
  <conditionalFormatting sqref="M5:R6">
    <cfRule type="expression" dxfId="0" priority="1" stopIfTrue="1">
      <formula>$N$8=""</formula>
    </cfRule>
  </conditionalFormatting>
  <dataValidations count="1">
    <dataValidation showInputMessage="1" showErrorMessage="1" sqref="P5"/>
  </dataValidations>
  <hyperlinks>
    <hyperlink ref="A1:L1" location="'4-6其他非流动金融资产汇总'!B8" display="=&quot;其他非流动金融资产—债券投资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6968" name="Check Box 72" r:id="rId4">
              <controlPr defaultSize="0">
                <anchor moveWithCells="1">
                  <from>
                    <xdr:col>12</xdr:col>
                    <xdr:colOff>95250</xdr:colOff>
                    <xdr:row>0</xdr:row>
                    <xdr:rowOff>56515</xdr:rowOff>
                  </from>
                  <to>
                    <xdr:col>13</xdr:col>
                    <xdr:colOff>603250</xdr:colOff>
                    <xdr:row>1</xdr:row>
                    <xdr:rowOff>19050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1"/>
  <sheetViews>
    <sheetView view="pageBreakPreview" zoomScale="85" zoomScaleNormal="100" workbookViewId="0">
      <pane xSplit="1" ySplit="6" topLeftCell="B12" activePane="bottomRight" state="frozen"/>
      <selection/>
      <selection pane="topRight"/>
      <selection pane="bottomLeft"/>
      <selection pane="bottomRight" activeCell="D10" sqref="D10"/>
    </sheetView>
  </sheetViews>
  <sheetFormatPr defaultColWidth="8.66666666666667" defaultRowHeight="15.75" customHeight="1"/>
  <cols>
    <col min="1" max="1" width="4.33333333333333" style="11" customWidth="1"/>
    <col min="2" max="2" width="13.8333333333333" style="11" customWidth="1"/>
    <col min="3" max="3" width="10.8333333333333" style="11" customWidth="1"/>
    <col min="4" max="6" width="8.33333333333333" style="11" customWidth="1"/>
    <col min="7" max="12" width="11.0833333333333" style="11" customWidth="1"/>
    <col min="13" max="13" width="10.3333333333333" style="11" customWidth="1"/>
    <col min="14" max="32" width="9" style="11"/>
    <col min="33" max="16384" width="8.66666666666667" style="11"/>
  </cols>
  <sheetData>
    <row r="1" s="7" customFormat="1" ht="30" customHeight="1" spans="1:13">
      <c r="A1" s="12" t="str">
        <f>"其他非流动金融资产—基金投资评估"&amp;表头信息!E35</f>
        <v>其他非流动金融资产—基金投资评估明细表</v>
      </c>
      <c r="B1" s="12"/>
      <c r="C1" s="12"/>
      <c r="D1" s="12"/>
      <c r="E1" s="12"/>
      <c r="F1" s="12"/>
      <c r="G1" s="12"/>
      <c r="H1" s="12"/>
      <c r="I1" s="46"/>
      <c r="J1" s="46"/>
      <c r="K1" s="46"/>
      <c r="L1" s="46"/>
      <c r="M1" s="46"/>
    </row>
    <row r="2" customHeight="1" spans="1:13">
      <c r="A2" s="13" t="str">
        <f>表头信息!D5&amp;表头信息!E5</f>
        <v>评估基准日：2022年10月31日</v>
      </c>
      <c r="B2" s="13"/>
      <c r="C2" s="13"/>
      <c r="D2" s="13"/>
      <c r="E2" s="13"/>
      <c r="F2" s="13"/>
      <c r="G2" s="13"/>
      <c r="H2" s="13"/>
      <c r="I2" s="13"/>
      <c r="J2" s="13"/>
      <c r="K2" s="13"/>
      <c r="L2" s="13"/>
      <c r="M2" s="13"/>
    </row>
    <row r="3" customHeight="1" spans="1:13">
      <c r="A3" s="13"/>
      <c r="B3" s="13"/>
      <c r="C3" s="13"/>
      <c r="D3" s="13"/>
      <c r="E3" s="13"/>
      <c r="F3" s="13"/>
      <c r="G3" s="13"/>
      <c r="H3" s="13"/>
      <c r="I3" s="14"/>
      <c r="J3" s="14"/>
      <c r="K3" s="14"/>
      <c r="L3" s="15" t="s">
        <v>627</v>
      </c>
      <c r="M3" s="86"/>
    </row>
    <row r="4" customHeight="1" spans="1:13">
      <c r="A4" s="83" t="str">
        <f>表头信息!D2&amp;表头信息!E2</f>
        <v>产权持有单位：西安曲江楼观旅游农业开发有限公司</v>
      </c>
      <c r="B4" s="18"/>
      <c r="C4" s="18"/>
      <c r="D4" s="18"/>
      <c r="E4" s="18"/>
      <c r="F4" s="18"/>
      <c r="G4" s="18"/>
      <c r="H4" s="18"/>
      <c r="I4" s="18"/>
      <c r="J4" s="18"/>
      <c r="K4" s="18"/>
      <c r="L4" s="87" t="s">
        <v>3</v>
      </c>
      <c r="M4" s="88"/>
    </row>
    <row r="5" s="8" customFormat="1" customHeight="1" spans="1:16">
      <c r="A5" s="20" t="s">
        <v>5</v>
      </c>
      <c r="B5" s="20" t="s">
        <v>363</v>
      </c>
      <c r="C5" s="20" t="s">
        <v>364</v>
      </c>
      <c r="D5" s="20" t="s">
        <v>365</v>
      </c>
      <c r="E5" s="20" t="s">
        <v>340</v>
      </c>
      <c r="F5" s="20" t="s">
        <v>366</v>
      </c>
      <c r="G5" s="20" t="s">
        <v>354</v>
      </c>
      <c r="H5" s="20" t="s">
        <v>238</v>
      </c>
      <c r="I5" s="20" t="s">
        <v>367</v>
      </c>
      <c r="J5" s="20" t="s">
        <v>239</v>
      </c>
      <c r="K5" s="20" t="s">
        <v>240</v>
      </c>
      <c r="L5" s="20" t="s">
        <v>241</v>
      </c>
      <c r="M5" s="20" t="s">
        <v>8</v>
      </c>
      <c r="N5" s="89" t="s">
        <v>297</v>
      </c>
      <c r="O5" s="89" t="s">
        <v>344</v>
      </c>
      <c r="P5" s="89" t="s">
        <v>345</v>
      </c>
    </row>
    <row r="6" s="8" customFormat="1" customHeight="1" spans="1:16">
      <c r="A6" s="21"/>
      <c r="B6" s="21"/>
      <c r="C6" s="21"/>
      <c r="D6" s="21"/>
      <c r="E6" s="21"/>
      <c r="F6" s="21"/>
      <c r="G6" s="21"/>
      <c r="H6" s="21"/>
      <c r="I6" s="21"/>
      <c r="J6" s="21"/>
      <c r="K6" s="21"/>
      <c r="L6" s="21" t="s">
        <v>314</v>
      </c>
      <c r="M6" s="21"/>
      <c r="N6" s="89"/>
      <c r="O6" s="89" t="s">
        <v>347</v>
      </c>
      <c r="P6" s="89" t="s">
        <v>348</v>
      </c>
    </row>
    <row r="7" s="9" customFormat="1" customHeight="1" spans="1:13">
      <c r="A7" s="22">
        <v>1</v>
      </c>
      <c r="B7" s="23"/>
      <c r="C7" s="22"/>
      <c r="D7" s="72"/>
      <c r="E7" s="99"/>
      <c r="F7" s="100"/>
      <c r="G7" s="73"/>
      <c r="H7" s="25"/>
      <c r="I7" s="25"/>
      <c r="J7" s="25"/>
      <c r="K7" s="51">
        <f>J7-H7</f>
        <v>0</v>
      </c>
      <c r="L7" s="51">
        <f>IF(H7=0,0,K7/ABS(H7))*100</f>
        <v>0</v>
      </c>
      <c r="M7" s="26"/>
    </row>
    <row r="8" s="9" customFormat="1" customHeight="1" spans="1:13">
      <c r="A8" s="22">
        <v>2</v>
      </c>
      <c r="B8" s="23"/>
      <c r="C8" s="22"/>
      <c r="D8" s="72"/>
      <c r="E8" s="99"/>
      <c r="F8" s="99"/>
      <c r="G8" s="73"/>
      <c r="H8" s="25"/>
      <c r="I8" s="25"/>
      <c r="J8" s="25"/>
      <c r="K8" s="51"/>
      <c r="L8" s="51"/>
      <c r="M8" s="26"/>
    </row>
    <row r="9" s="9" customFormat="1" customHeight="1" spans="1:13">
      <c r="A9" s="22">
        <v>3</v>
      </c>
      <c r="B9" s="23"/>
      <c r="C9" s="22"/>
      <c r="D9" s="72"/>
      <c r="E9" s="99"/>
      <c r="F9" s="99"/>
      <c r="G9" s="73"/>
      <c r="H9" s="25"/>
      <c r="I9" s="25"/>
      <c r="J9" s="25"/>
      <c r="K9" s="51"/>
      <c r="L9" s="51"/>
      <c r="M9" s="26"/>
    </row>
    <row r="10" s="9" customFormat="1" customHeight="1" spans="1:13">
      <c r="A10" s="22">
        <v>4</v>
      </c>
      <c r="B10" s="23"/>
      <c r="C10" s="22"/>
      <c r="D10" s="72"/>
      <c r="E10" s="99"/>
      <c r="F10" s="99"/>
      <c r="G10" s="73"/>
      <c r="H10" s="25"/>
      <c r="I10" s="25"/>
      <c r="J10" s="25"/>
      <c r="K10" s="51"/>
      <c r="L10" s="51"/>
      <c r="M10" s="26"/>
    </row>
    <row r="11" s="9" customFormat="1" customHeight="1" spans="1:13">
      <c r="A11" s="22">
        <v>5</v>
      </c>
      <c r="B11" s="23"/>
      <c r="C11" s="22"/>
      <c r="D11" s="72"/>
      <c r="E11" s="99"/>
      <c r="F11" s="99"/>
      <c r="G11" s="73"/>
      <c r="H11" s="25"/>
      <c r="I11" s="25"/>
      <c r="J11" s="25"/>
      <c r="K11" s="51"/>
      <c r="L11" s="51"/>
      <c r="M11" s="26"/>
    </row>
    <row r="12" s="9" customFormat="1" customHeight="1" spans="1:13">
      <c r="A12" s="22">
        <v>6</v>
      </c>
      <c r="B12" s="23"/>
      <c r="C12" s="22"/>
      <c r="D12" s="72"/>
      <c r="E12" s="99"/>
      <c r="F12" s="99"/>
      <c r="G12" s="73"/>
      <c r="H12" s="25"/>
      <c r="I12" s="25"/>
      <c r="J12" s="25"/>
      <c r="K12" s="51"/>
      <c r="L12" s="51"/>
      <c r="M12" s="26"/>
    </row>
    <row r="13" s="9" customFormat="1" customHeight="1" spans="1:13">
      <c r="A13" s="22">
        <v>7</v>
      </c>
      <c r="B13" s="23"/>
      <c r="C13" s="22"/>
      <c r="D13" s="72"/>
      <c r="E13" s="99"/>
      <c r="F13" s="99"/>
      <c r="G13" s="73"/>
      <c r="H13" s="25"/>
      <c r="I13" s="25"/>
      <c r="J13" s="25"/>
      <c r="K13" s="51"/>
      <c r="L13" s="51"/>
      <c r="M13" s="26"/>
    </row>
    <row r="14" s="9" customFormat="1" customHeight="1" spans="1:13">
      <c r="A14" s="22">
        <v>8</v>
      </c>
      <c r="B14" s="23"/>
      <c r="C14" s="22"/>
      <c r="D14" s="72"/>
      <c r="E14" s="99"/>
      <c r="F14" s="99"/>
      <c r="G14" s="73"/>
      <c r="H14" s="25"/>
      <c r="I14" s="25"/>
      <c r="J14" s="25"/>
      <c r="K14" s="51"/>
      <c r="L14" s="51"/>
      <c r="M14" s="26"/>
    </row>
    <row r="15" s="9" customFormat="1" customHeight="1" spans="1:13">
      <c r="A15" s="22">
        <v>9</v>
      </c>
      <c r="B15" s="23"/>
      <c r="C15" s="22"/>
      <c r="D15" s="72"/>
      <c r="E15" s="99"/>
      <c r="F15" s="99"/>
      <c r="G15" s="73"/>
      <c r="H15" s="25"/>
      <c r="I15" s="25"/>
      <c r="J15" s="25"/>
      <c r="K15" s="51"/>
      <c r="L15" s="51"/>
      <c r="M15" s="26"/>
    </row>
    <row r="16" s="9" customFormat="1" customHeight="1" spans="1:13">
      <c r="A16" s="22">
        <v>10</v>
      </c>
      <c r="B16" s="23"/>
      <c r="C16" s="22"/>
      <c r="D16" s="72"/>
      <c r="E16" s="99"/>
      <c r="F16" s="99"/>
      <c r="G16" s="73"/>
      <c r="H16" s="25"/>
      <c r="I16" s="25"/>
      <c r="J16" s="25"/>
      <c r="K16" s="51"/>
      <c r="L16" s="51"/>
      <c r="M16" s="26"/>
    </row>
    <row r="17" s="9" customFormat="1" customHeight="1" spans="1:13">
      <c r="A17" s="22">
        <v>11</v>
      </c>
      <c r="B17" s="23"/>
      <c r="C17" s="22"/>
      <c r="D17" s="72"/>
      <c r="E17" s="99"/>
      <c r="F17" s="99"/>
      <c r="G17" s="73"/>
      <c r="H17" s="25"/>
      <c r="I17" s="25"/>
      <c r="J17" s="25"/>
      <c r="K17" s="51"/>
      <c r="L17" s="51"/>
      <c r="M17" s="26"/>
    </row>
    <row r="18" s="9" customFormat="1" customHeight="1" spans="1:13">
      <c r="A18" s="22">
        <v>12</v>
      </c>
      <c r="B18" s="23"/>
      <c r="C18" s="22"/>
      <c r="D18" s="72"/>
      <c r="E18" s="99"/>
      <c r="F18" s="99"/>
      <c r="G18" s="73"/>
      <c r="H18" s="25"/>
      <c r="I18" s="25"/>
      <c r="J18" s="25"/>
      <c r="K18" s="51"/>
      <c r="L18" s="51"/>
      <c r="M18" s="26"/>
    </row>
    <row r="19" s="9" customFormat="1" customHeight="1" spans="1:13">
      <c r="A19" s="22">
        <v>13</v>
      </c>
      <c r="B19" s="23"/>
      <c r="C19" s="22"/>
      <c r="D19" s="72"/>
      <c r="E19" s="99"/>
      <c r="F19" s="99"/>
      <c r="G19" s="73"/>
      <c r="H19" s="25"/>
      <c r="I19" s="25"/>
      <c r="J19" s="25"/>
      <c r="K19" s="51"/>
      <c r="L19" s="51"/>
      <c r="M19" s="26"/>
    </row>
    <row r="20" s="9" customFormat="1" customHeight="1" spans="1:13">
      <c r="A20" s="22">
        <v>14</v>
      </c>
      <c r="B20" s="23"/>
      <c r="C20" s="22"/>
      <c r="D20" s="72"/>
      <c r="E20" s="99"/>
      <c r="F20" s="99"/>
      <c r="G20" s="73"/>
      <c r="H20" s="25"/>
      <c r="I20" s="25"/>
      <c r="J20" s="25"/>
      <c r="K20" s="51"/>
      <c r="L20" s="51"/>
      <c r="M20" s="26"/>
    </row>
    <row r="21" s="9" customFormat="1" customHeight="1" spans="1:13">
      <c r="A21" s="22">
        <v>15</v>
      </c>
      <c r="B21" s="23"/>
      <c r="C21" s="22"/>
      <c r="D21" s="72"/>
      <c r="E21" s="99"/>
      <c r="F21" s="99"/>
      <c r="G21" s="73"/>
      <c r="H21" s="25"/>
      <c r="I21" s="25"/>
      <c r="J21" s="25"/>
      <c r="K21" s="51"/>
      <c r="L21" s="51"/>
      <c r="M21" s="26"/>
    </row>
    <row r="22" s="9" customFormat="1" customHeight="1" spans="1:13">
      <c r="A22" s="22">
        <v>16</v>
      </c>
      <c r="B22" s="23"/>
      <c r="C22" s="22"/>
      <c r="D22" s="72"/>
      <c r="E22" s="99"/>
      <c r="F22" s="99"/>
      <c r="G22" s="73"/>
      <c r="H22" s="25"/>
      <c r="I22" s="25"/>
      <c r="J22" s="25"/>
      <c r="K22" s="51"/>
      <c r="L22" s="51"/>
      <c r="M22" s="26"/>
    </row>
    <row r="23" s="9" customFormat="1" customHeight="1" spans="1:13">
      <c r="A23" s="22">
        <v>17</v>
      </c>
      <c r="B23" s="23"/>
      <c r="C23" s="22"/>
      <c r="D23" s="72"/>
      <c r="E23" s="99"/>
      <c r="F23" s="99"/>
      <c r="G23" s="73"/>
      <c r="H23" s="25"/>
      <c r="I23" s="25"/>
      <c r="J23" s="25"/>
      <c r="K23" s="51"/>
      <c r="L23" s="51"/>
      <c r="M23" s="26"/>
    </row>
    <row r="24" s="9" customFormat="1" customHeight="1" spans="1:13">
      <c r="A24" s="22">
        <v>18</v>
      </c>
      <c r="B24" s="23"/>
      <c r="C24" s="22"/>
      <c r="D24" s="72"/>
      <c r="E24" s="99"/>
      <c r="F24" s="99"/>
      <c r="G24" s="73"/>
      <c r="H24" s="25"/>
      <c r="I24" s="25"/>
      <c r="J24" s="25"/>
      <c r="K24" s="51"/>
      <c r="L24" s="51"/>
      <c r="M24" s="26"/>
    </row>
    <row r="25" s="9" customFormat="1" customHeight="1" spans="1:13">
      <c r="A25" s="22">
        <v>19</v>
      </c>
      <c r="B25" s="23"/>
      <c r="C25" s="22"/>
      <c r="D25" s="72"/>
      <c r="E25" s="99"/>
      <c r="F25" s="99"/>
      <c r="G25" s="73"/>
      <c r="H25" s="25"/>
      <c r="I25" s="25"/>
      <c r="J25" s="25"/>
      <c r="K25" s="51"/>
      <c r="L25" s="51"/>
      <c r="M25" s="26"/>
    </row>
    <row r="26" s="9" customFormat="1" customHeight="1" spans="1:13">
      <c r="A26" s="22">
        <v>20</v>
      </c>
      <c r="B26" s="23"/>
      <c r="C26" s="22"/>
      <c r="D26" s="72"/>
      <c r="E26" s="99"/>
      <c r="F26" s="99"/>
      <c r="G26" s="73"/>
      <c r="H26" s="25"/>
      <c r="I26" s="25"/>
      <c r="J26" s="25"/>
      <c r="K26" s="51"/>
      <c r="L26" s="51"/>
      <c r="M26" s="26"/>
    </row>
    <row r="27" s="9" customFormat="1" customHeight="1" spans="1:13">
      <c r="A27" s="27" t="s">
        <v>349</v>
      </c>
      <c r="B27" s="28"/>
      <c r="C27" s="28"/>
      <c r="D27" s="28"/>
      <c r="E27" s="29"/>
      <c r="F27" s="29"/>
      <c r="G27" s="101">
        <f>SUM(G7:G26)</f>
        <v>0</v>
      </c>
      <c r="H27" s="102">
        <f>SUM(H7:H26)</f>
        <v>0</v>
      </c>
      <c r="I27" s="101">
        <f>SUM(I7:I26)</f>
        <v>0</v>
      </c>
      <c r="J27" s="102">
        <f>SUM(J7:J26)</f>
        <v>0</v>
      </c>
      <c r="K27" s="103">
        <f>IF(SUM(K7:K26)-(J27-H27)&lt;0.001,SUM(K7:K26),"false")</f>
        <v>0</v>
      </c>
      <c r="L27" s="51">
        <f>IF(H27=0,0,K27/ABS(H27))*100</f>
        <v>0</v>
      </c>
      <c r="M27" s="31"/>
    </row>
    <row r="28" s="10" customFormat="1" customHeight="1" spans="1:12">
      <c r="A28" s="32"/>
      <c r="D28" s="33"/>
      <c r="E28" s="33"/>
      <c r="F28" s="33"/>
      <c r="G28" s="33"/>
      <c r="H28" s="34"/>
      <c r="I28" s="34"/>
      <c r="J28" s="34"/>
      <c r="K28" s="34"/>
      <c r="L28" s="34"/>
    </row>
    <row r="29" s="10" customFormat="1" customHeight="1" spans="1:13">
      <c r="A29" s="35" t="str">
        <f>表头信息!D8&amp;表头信息!E8</f>
        <v>产权持有单位填表人：谭勃</v>
      </c>
      <c r="B29" s="35"/>
      <c r="C29" s="35"/>
      <c r="D29" s="35"/>
      <c r="E29" s="35"/>
      <c r="F29" s="35"/>
      <c r="G29" s="39"/>
      <c r="J29" s="70" t="str">
        <f>表头信息!D20&amp;表头信息!E23</f>
        <v>评估人员：柳青、殷涛</v>
      </c>
      <c r="K29" s="98"/>
      <c r="L29" s="98"/>
      <c r="M29" s="98"/>
    </row>
    <row r="30" s="10" customFormat="1" customHeight="1" spans="1:11">
      <c r="A30" s="38" t="str">
        <f>表头信息!D11&amp;表头信息!E11</f>
        <v>填表日期：2022年11月2日</v>
      </c>
      <c r="B30" s="36"/>
      <c r="C30" s="36"/>
      <c r="D30" s="36"/>
      <c r="E30" s="39"/>
      <c r="F30" s="39"/>
      <c r="G30" s="39"/>
      <c r="I30" s="39"/>
      <c r="J30" s="39"/>
      <c r="K30" s="39"/>
    </row>
    <row r="31" customHeight="1" spans="4:7">
      <c r="D31" s="71"/>
      <c r="E31" s="71"/>
      <c r="F31" s="71"/>
      <c r="G31" s="71"/>
    </row>
  </sheetData>
  <protectedRanges>
    <protectedRange sqref="M7:M26 A7:J26" name="区域1"/>
  </protectedRanges>
  <mergeCells count="21">
    <mergeCell ref="A1:M1"/>
    <mergeCell ref="A2:M2"/>
    <mergeCell ref="L3:M3"/>
    <mergeCell ref="L4:M4"/>
    <mergeCell ref="A27:E27"/>
    <mergeCell ref="D28:G28"/>
    <mergeCell ref="A29:E29"/>
    <mergeCell ref="J29:M29"/>
    <mergeCell ref="A5:A6"/>
    <mergeCell ref="B5:B6"/>
    <mergeCell ref="C5:C6"/>
    <mergeCell ref="D5:D6"/>
    <mergeCell ref="E5:E6"/>
    <mergeCell ref="F5:F6"/>
    <mergeCell ref="G5:G6"/>
    <mergeCell ref="H5:H6"/>
    <mergeCell ref="I5:I6"/>
    <mergeCell ref="J5:J6"/>
    <mergeCell ref="K5:K6"/>
    <mergeCell ref="L5:L6"/>
    <mergeCell ref="M5:M6"/>
  </mergeCells>
  <conditionalFormatting sqref="N5:P6">
    <cfRule type="expression" dxfId="0" priority="1" stopIfTrue="1">
      <formula>$P$8=""</formula>
    </cfRule>
  </conditionalFormatting>
  <hyperlinks>
    <hyperlink ref="A1:M1" location="'4-6其他非流动金融资产汇总'!B9" display="=&quot;其他非流动金融资产—基金投资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7992" name="Check Box 72" r:id="rId4">
              <controlPr defaultSize="0">
                <anchor moveWithCells="1">
                  <from>
                    <xdr:col>13</xdr:col>
                    <xdr:colOff>114300</xdr:colOff>
                    <xdr:row>0</xdr:row>
                    <xdr:rowOff>89535</xdr:rowOff>
                  </from>
                  <to>
                    <xdr:col>15</xdr:col>
                    <xdr:colOff>266700</xdr:colOff>
                    <xdr:row>1</xdr:row>
                    <xdr:rowOff>190500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G31"/>
  <sheetViews>
    <sheetView zoomScaleSheetLayoutView="60" workbookViewId="0">
      <pane xSplit="2" ySplit="6" topLeftCell="C7" activePane="bottomRight" state="frozen"/>
      <selection/>
      <selection pane="topRight"/>
      <selection pane="bottomLeft"/>
      <selection pane="bottomRight" activeCell="A1" sqref="A1:F1"/>
    </sheetView>
  </sheetViews>
  <sheetFormatPr defaultColWidth="8.66666666666667" defaultRowHeight="15.75" customHeight="1" outlineLevelCol="6"/>
  <cols>
    <col min="1" max="1" width="8.5" style="11" customWidth="1"/>
    <col min="2" max="2" width="37.3333333333333" style="11" customWidth="1"/>
    <col min="3" max="6" width="21.25" style="11" customWidth="1"/>
    <col min="7" max="32" width="9" style="11"/>
    <col min="33" max="16384" width="8.66666666666667" style="11"/>
  </cols>
  <sheetData>
    <row r="1" s="7" customFormat="1" ht="30" customHeight="1" spans="1:7">
      <c r="A1" s="12" t="s">
        <v>628</v>
      </c>
      <c r="B1" s="12"/>
      <c r="C1" s="12"/>
      <c r="D1" s="12"/>
      <c r="E1" s="12"/>
      <c r="F1" s="12"/>
      <c r="G1" s="76"/>
    </row>
    <row r="2" customHeight="1" spans="1:6">
      <c r="A2" s="13" t="str">
        <f>表头信息!D5&amp;表头信息!E5</f>
        <v>评估基准日：2022年10月31日</v>
      </c>
      <c r="B2" s="13"/>
      <c r="C2" s="13"/>
      <c r="D2" s="13"/>
      <c r="E2" s="13"/>
      <c r="F2" s="13"/>
    </row>
    <row r="3" customHeight="1" spans="1:6">
      <c r="A3" s="13"/>
      <c r="B3" s="13"/>
      <c r="C3" s="13"/>
      <c r="D3" s="13"/>
      <c r="E3" s="56" t="s">
        <v>629</v>
      </c>
      <c r="F3" s="142"/>
    </row>
    <row r="4" customHeight="1" spans="1:6">
      <c r="A4" s="83" t="str">
        <f>表头信息!D2&amp;表头信息!E2</f>
        <v>产权持有单位：西安曲江楼观旅游农业开发有限公司</v>
      </c>
      <c r="B4" s="18"/>
      <c r="C4" s="18"/>
      <c r="D4" s="18"/>
      <c r="E4" s="18"/>
      <c r="F4" s="57" t="s">
        <v>3</v>
      </c>
    </row>
    <row r="5" s="8" customFormat="1" customHeight="1" spans="1:6">
      <c r="A5" s="79" t="s">
        <v>267</v>
      </c>
      <c r="B5" s="79" t="s">
        <v>237</v>
      </c>
      <c r="C5" s="79" t="s">
        <v>238</v>
      </c>
      <c r="D5" s="79" t="s">
        <v>239</v>
      </c>
      <c r="E5" s="79" t="s">
        <v>240</v>
      </c>
      <c r="F5" s="79" t="s">
        <v>241</v>
      </c>
    </row>
    <row r="6" s="8" customFormat="1" customHeight="1" spans="1:6">
      <c r="A6" s="80"/>
      <c r="B6" s="80"/>
      <c r="C6" s="80"/>
      <c r="D6" s="80"/>
      <c r="E6" s="80"/>
      <c r="F6" s="80"/>
    </row>
    <row r="7" s="9" customFormat="1" customHeight="1" spans="1:6">
      <c r="A7" s="60" t="s">
        <v>630</v>
      </c>
      <c r="B7" s="81" t="s">
        <v>631</v>
      </c>
      <c r="C7" s="52">
        <f>'4-7-1投资性房地产（房屋）'!K27</f>
        <v>0</v>
      </c>
      <c r="D7" s="52">
        <f>'4-7-1投资性房地产（房屋）'!N27</f>
        <v>0</v>
      </c>
      <c r="E7" s="51">
        <f>D7-C7</f>
        <v>0</v>
      </c>
      <c r="F7" s="51">
        <f>IF(C7=0,0,E7/ABS(C7))*100</f>
        <v>0</v>
      </c>
    </row>
    <row r="8" s="9" customFormat="1" customHeight="1" spans="1:6">
      <c r="A8" s="60" t="s">
        <v>632</v>
      </c>
      <c r="B8" s="81" t="s">
        <v>633</v>
      </c>
      <c r="C8" s="52">
        <f>'4-7-2投资性房地产（房屋）'!K27</f>
        <v>0</v>
      </c>
      <c r="D8" s="52">
        <f>'4-7-2投资性房地产（房屋）'!L27</f>
        <v>0</v>
      </c>
      <c r="E8" s="51">
        <f>D8-C8</f>
        <v>0</v>
      </c>
      <c r="F8" s="51">
        <f>IF(C8=0,0,E8/ABS(C8))*100</f>
        <v>0</v>
      </c>
    </row>
    <row r="9" s="9" customFormat="1" customHeight="1" spans="1:6">
      <c r="A9" s="60" t="s">
        <v>634</v>
      </c>
      <c r="B9" s="81" t="s">
        <v>635</v>
      </c>
      <c r="C9" s="52">
        <f>'4-7-3投资性房地产（土地）'!M27</f>
        <v>0</v>
      </c>
      <c r="D9" s="52">
        <f>'4-7-3投资性房地产（土地）'!N27</f>
        <v>0</v>
      </c>
      <c r="E9" s="51">
        <f>D9-C9</f>
        <v>0</v>
      </c>
      <c r="F9" s="51">
        <f>IF(C9=0,0,E9/ABS(C9))*100</f>
        <v>0</v>
      </c>
    </row>
    <row r="10" s="9" customFormat="1" customHeight="1" spans="1:6">
      <c r="A10" s="60" t="s">
        <v>636</v>
      </c>
      <c r="B10" s="81" t="s">
        <v>637</v>
      </c>
      <c r="C10" s="52">
        <f>'4-7-4投资性房地产（土地）'!M27</f>
        <v>0</v>
      </c>
      <c r="D10" s="52">
        <f>'4-7-4投资性房地产（土地）'!N27</f>
        <v>0</v>
      </c>
      <c r="E10" s="51">
        <f>D10-C10</f>
        <v>0</v>
      </c>
      <c r="F10" s="51">
        <f>IF(C10=0,0,E10/ABS(C10))*100</f>
        <v>0</v>
      </c>
    </row>
    <row r="11" s="9" customFormat="1" customHeight="1" spans="1:6">
      <c r="A11" s="66"/>
      <c r="B11" s="65"/>
      <c r="C11" s="51"/>
      <c r="D11" s="51"/>
      <c r="E11" s="51"/>
      <c r="F11" s="51"/>
    </row>
    <row r="12" s="9" customFormat="1" customHeight="1" spans="1:6">
      <c r="A12" s="66"/>
      <c r="B12" s="65"/>
      <c r="C12" s="52"/>
      <c r="D12" s="52"/>
      <c r="E12" s="51"/>
      <c r="F12" s="51"/>
    </row>
    <row r="13" s="9" customFormat="1" customHeight="1" spans="1:6">
      <c r="A13" s="66"/>
      <c r="B13" s="65"/>
      <c r="C13" s="52"/>
      <c r="D13" s="52"/>
      <c r="E13" s="51"/>
      <c r="F13" s="51"/>
    </row>
    <row r="14" s="9" customFormat="1" customHeight="1" spans="1:6">
      <c r="A14" s="66"/>
      <c r="B14" s="65"/>
      <c r="C14" s="52"/>
      <c r="D14" s="52"/>
      <c r="E14" s="51"/>
      <c r="F14" s="51"/>
    </row>
    <row r="15" s="9" customFormat="1" customHeight="1" spans="1:6">
      <c r="A15" s="66"/>
      <c r="B15" s="65"/>
      <c r="C15" s="52"/>
      <c r="D15" s="52"/>
      <c r="E15" s="51"/>
      <c r="F15" s="51"/>
    </row>
    <row r="16" s="9" customFormat="1" customHeight="1" spans="1:6">
      <c r="A16" s="66"/>
      <c r="B16" s="65"/>
      <c r="C16" s="52"/>
      <c r="D16" s="52"/>
      <c r="E16" s="51"/>
      <c r="F16" s="51"/>
    </row>
    <row r="17" s="9" customFormat="1" customHeight="1" spans="1:6">
      <c r="A17" s="66"/>
      <c r="B17" s="65"/>
      <c r="C17" s="52"/>
      <c r="D17" s="52"/>
      <c r="E17" s="51"/>
      <c r="F17" s="51"/>
    </row>
    <row r="18" s="9" customFormat="1" customHeight="1" spans="1:6">
      <c r="A18" s="66"/>
      <c r="B18" s="65"/>
      <c r="C18" s="52"/>
      <c r="D18" s="51"/>
      <c r="E18" s="51"/>
      <c r="F18" s="51"/>
    </row>
    <row r="19" s="9" customFormat="1" customHeight="1" spans="1:6">
      <c r="A19" s="66"/>
      <c r="B19" s="65"/>
      <c r="C19" s="52"/>
      <c r="D19" s="51"/>
      <c r="E19" s="51"/>
      <c r="F19" s="51"/>
    </row>
    <row r="20" s="9" customFormat="1" customHeight="1" spans="1:6">
      <c r="A20" s="66"/>
      <c r="B20" s="65"/>
      <c r="C20" s="52"/>
      <c r="D20" s="51"/>
      <c r="E20" s="51"/>
      <c r="F20" s="51"/>
    </row>
    <row r="21" s="9" customFormat="1" customHeight="1" spans="1:6">
      <c r="A21" s="66"/>
      <c r="B21" s="65"/>
      <c r="C21" s="52"/>
      <c r="D21" s="51"/>
      <c r="E21" s="51"/>
      <c r="F21" s="51"/>
    </row>
    <row r="22" s="9" customFormat="1" customHeight="1" spans="1:6">
      <c r="A22" s="66"/>
      <c r="B22" s="65"/>
      <c r="C22" s="52"/>
      <c r="D22" s="51"/>
      <c r="E22" s="51"/>
      <c r="F22" s="51"/>
    </row>
    <row r="23" s="9" customFormat="1" customHeight="1" spans="1:6">
      <c r="A23" s="66"/>
      <c r="B23" s="65"/>
      <c r="C23" s="52"/>
      <c r="D23" s="51"/>
      <c r="E23" s="51"/>
      <c r="F23" s="51"/>
    </row>
    <row r="24" s="9" customFormat="1" customHeight="1" spans="1:6">
      <c r="A24" s="66"/>
      <c r="B24" s="65"/>
      <c r="C24" s="52"/>
      <c r="D24" s="51"/>
      <c r="E24" s="51"/>
      <c r="F24" s="51"/>
    </row>
    <row r="25" s="9" customFormat="1" customHeight="1" spans="1:6">
      <c r="A25" s="66"/>
      <c r="B25" s="65"/>
      <c r="C25" s="52"/>
      <c r="D25" s="51"/>
      <c r="E25" s="51"/>
      <c r="F25" s="51"/>
    </row>
    <row r="26" s="9" customFormat="1" customHeight="1" spans="1:6">
      <c r="A26" s="66"/>
      <c r="B26" s="65"/>
      <c r="C26" s="52"/>
      <c r="D26" s="51"/>
      <c r="E26" s="51"/>
      <c r="F26" s="51"/>
    </row>
    <row r="27" s="9" customFormat="1" customHeight="1" spans="1:6">
      <c r="A27" s="105" t="s">
        <v>384</v>
      </c>
      <c r="B27" s="106"/>
      <c r="C27" s="30">
        <f>SUM(C7:C26)</f>
        <v>0</v>
      </c>
      <c r="D27" s="30">
        <f>SUM(D7:D26)</f>
        <v>0</v>
      </c>
      <c r="E27" s="30">
        <f>SUM(E7:E26)</f>
        <v>0</v>
      </c>
      <c r="F27" s="51">
        <f>IF(C27=0,0,E27/ABS(C27))*100</f>
        <v>0</v>
      </c>
    </row>
    <row r="28" s="10" customFormat="1" customHeight="1" spans="1:6">
      <c r="A28" s="32"/>
      <c r="D28" s="33"/>
      <c r="E28" s="33"/>
      <c r="F28" s="33"/>
    </row>
    <row r="29" s="36" customFormat="1" customHeight="1" spans="1:6">
      <c r="A29" s="35" t="str">
        <f>表头信息!D8&amp;表头信息!E8</f>
        <v>产权持有单位填表人：谭勃</v>
      </c>
      <c r="B29" s="35"/>
      <c r="C29" s="35"/>
      <c r="E29" s="37" t="str">
        <f>IF(表头信息!F23=表头信息!H23,表头信息!D20&amp;表头信息!F23,表头信息!D20&amp;表头信息!F23&amp;表头信息!H22&amp;表头信息!H23)</f>
        <v>评估人员：</v>
      </c>
      <c r="F29" s="37"/>
    </row>
    <row r="30" s="36" customFormat="1" customHeight="1" spans="1:1">
      <c r="A30" s="38" t="str">
        <f>表头信息!D11&amp;表头信息!E11</f>
        <v>填表日期：2022年11月2日</v>
      </c>
    </row>
    <row r="31" customHeight="1" spans="4:6">
      <c r="D31" s="71"/>
      <c r="E31" s="71"/>
      <c r="F31" s="71"/>
    </row>
  </sheetData>
  <mergeCells count="13">
    <mergeCell ref="A1:F1"/>
    <mergeCell ref="A2:F2"/>
    <mergeCell ref="E3:F3"/>
    <mergeCell ref="A27:B27"/>
    <mergeCell ref="D28:F28"/>
    <mergeCell ref="A29:C29"/>
    <mergeCell ref="E29:F29"/>
    <mergeCell ref="A5:A6"/>
    <mergeCell ref="B5:B6"/>
    <mergeCell ref="C5:C6"/>
    <mergeCell ref="D5:D6"/>
    <mergeCell ref="E5:E6"/>
    <mergeCell ref="F5:F6"/>
  </mergeCells>
  <hyperlinks>
    <hyperlink ref="B7" location="'4-7-1投资性房地产（房屋）'!A1" display="投资性房地产-房屋（采用成本模式计量）"/>
    <hyperlink ref="B9" location="'4-7-3投资性房地产（土地）'!A1" display="投资性房地产-土地使用权（采用成本模式计量）"/>
    <hyperlink ref="B10" location="'4-7-4投资性房地产（土地）'!A1" display="投资性房地产-土地使用权（采用公允价值模式计量）"/>
    <hyperlink ref="B8" location="'4-7-2投资性房地产（房屋）'!A1" display="投资性房地产-房屋（采用公允价值模式计量）"/>
    <hyperlink ref="A1:F1" location="'4-非流动资产汇总'!B13" display="投资性房地产评估汇总表"/>
  </hyperlinks>
  <printOptions horizontalCentered="1"/>
  <pageMargins left="0.354330708661417" right="0.354330708661417" top="0.78740157480315" bottom="0.590551181102362" header="0.590551181102362" footer="0.393700787401575"/>
  <pageSetup paperSize="9" fitToHeight="0" orientation="landscape" blackAndWhite="1" horizontalDpi="600" verticalDpi="600"/>
  <headerFooter scaleWithDoc="0">
    <oddFooter>&amp;C&amp;"宋体,常规"&amp;9共&amp;N页　第&amp;P页</oddFooter>
  </headerFooter>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2"/>
  <sheetViews>
    <sheetView view="pageBreakPreview" zoomScaleNormal="100" workbookViewId="0">
      <pane xSplit="1" ySplit="6" topLeftCell="C25" activePane="bottomRight" state="frozen"/>
      <selection/>
      <selection pane="topRight"/>
      <selection pane="bottomLeft"/>
      <selection pane="bottomRight" activeCell="A1" sqref="A1:R1"/>
    </sheetView>
  </sheetViews>
  <sheetFormatPr defaultColWidth="8.66666666666667" defaultRowHeight="15.75" customHeight="1"/>
  <cols>
    <col min="1" max="1" width="4.08333333333333" style="11" customWidth="1"/>
    <col min="2" max="2" width="7.25" style="11" customWidth="1"/>
    <col min="3" max="3" width="9.08333333333333" style="11" customWidth="1"/>
    <col min="4" max="4" width="17.5833333333333" style="11" customWidth="1"/>
    <col min="5" max="8" width="4.5" style="11" customWidth="1"/>
    <col min="9" max="17" width="7.58333333333333" style="11" customWidth="1"/>
    <col min="18" max="18" width="6" style="11" customWidth="1"/>
    <col min="19" max="32" width="9" style="11"/>
    <col min="33" max="16384" width="8.66666666666667" style="11"/>
  </cols>
  <sheetData>
    <row r="1" s="7" customFormat="1" ht="30" customHeight="1" spans="1:18">
      <c r="A1" s="12" t="str">
        <f>"投资性房地产—房屋评估"&amp;表头信息!E35&amp;"(采用成本模式计量)"</f>
        <v>投资性房地产—房屋评估明细表(采用成本模式计量)</v>
      </c>
      <c r="B1" s="12"/>
      <c r="C1" s="12"/>
      <c r="D1" s="12"/>
      <c r="E1" s="12"/>
      <c r="F1" s="12"/>
      <c r="G1" s="12"/>
      <c r="H1" s="46"/>
      <c r="I1" s="46"/>
      <c r="J1" s="46"/>
      <c r="K1" s="46"/>
      <c r="L1" s="46"/>
      <c r="M1" s="46"/>
      <c r="N1" s="46"/>
      <c r="O1" s="46"/>
      <c r="P1" s="46"/>
      <c r="Q1" s="46"/>
      <c r="R1" s="46"/>
    </row>
    <row r="2" customHeight="1" spans="1:18">
      <c r="A2" s="13" t="str">
        <f>表头信息!D5&amp;表头信息!E5</f>
        <v>评估基准日：2022年10月31日</v>
      </c>
      <c r="B2" s="13"/>
      <c r="C2" s="13"/>
      <c r="D2" s="13"/>
      <c r="E2" s="13"/>
      <c r="F2" s="13"/>
      <c r="G2" s="13"/>
      <c r="H2" s="13"/>
      <c r="I2" s="13"/>
      <c r="J2" s="13"/>
      <c r="K2" s="13"/>
      <c r="L2" s="13"/>
      <c r="M2" s="13"/>
      <c r="N2" s="13"/>
      <c r="O2" s="13"/>
      <c r="P2" s="13"/>
      <c r="Q2" s="13"/>
      <c r="R2" s="13"/>
    </row>
    <row r="3" customHeight="1" spans="1:18">
      <c r="A3" s="18"/>
      <c r="B3" s="18"/>
      <c r="C3" s="18"/>
      <c r="D3" s="18"/>
      <c r="E3" s="18"/>
      <c r="F3" s="18"/>
      <c r="G3" s="13"/>
      <c r="H3" s="13"/>
      <c r="I3" s="13"/>
      <c r="J3" s="13"/>
      <c r="K3" s="13"/>
      <c r="L3" s="13"/>
      <c r="M3" s="13"/>
      <c r="N3" s="13"/>
      <c r="O3" s="13"/>
      <c r="P3" s="56" t="s">
        <v>638</v>
      </c>
      <c r="Q3" s="142"/>
      <c r="R3" s="142"/>
    </row>
    <row r="4" customHeight="1" spans="1:18">
      <c r="A4" s="42" t="str">
        <f>表头信息!D2&amp;表头信息!E2</f>
        <v>产权持有单位：西安曲江楼观旅游农业开发有限公司</v>
      </c>
      <c r="B4" s="42"/>
      <c r="C4" s="42"/>
      <c r="D4" s="42"/>
      <c r="E4" s="42"/>
      <c r="F4" s="42"/>
      <c r="G4" s="18"/>
      <c r="H4" s="18"/>
      <c r="I4" s="18"/>
      <c r="J4" s="18"/>
      <c r="K4" s="18"/>
      <c r="L4" s="18"/>
      <c r="M4" s="18"/>
      <c r="N4" s="18"/>
      <c r="O4" s="18"/>
      <c r="P4" s="87" t="s">
        <v>3</v>
      </c>
      <c r="Q4" s="88"/>
      <c r="R4" s="88"/>
    </row>
    <row r="5" s="8" customFormat="1" customHeight="1" spans="1:18">
      <c r="A5" s="47" t="s">
        <v>5</v>
      </c>
      <c r="B5" s="47" t="s">
        <v>639</v>
      </c>
      <c r="C5" s="20" t="s">
        <v>640</v>
      </c>
      <c r="D5" s="20" t="s">
        <v>641</v>
      </c>
      <c r="E5" s="47" t="s">
        <v>642</v>
      </c>
      <c r="F5" s="47" t="s">
        <v>643</v>
      </c>
      <c r="G5" s="174" t="s">
        <v>466</v>
      </c>
      <c r="H5" s="174" t="s">
        <v>644</v>
      </c>
      <c r="I5" s="47" t="s">
        <v>645</v>
      </c>
      <c r="J5" s="47" t="s">
        <v>238</v>
      </c>
      <c r="K5" s="48"/>
      <c r="L5" s="47" t="s">
        <v>239</v>
      </c>
      <c r="M5" s="48"/>
      <c r="N5" s="48"/>
      <c r="O5" s="20" t="s">
        <v>240</v>
      </c>
      <c r="P5" s="47" t="s">
        <v>241</v>
      </c>
      <c r="Q5" s="20" t="s">
        <v>646</v>
      </c>
      <c r="R5" s="47" t="s">
        <v>8</v>
      </c>
    </row>
    <row r="6" s="8" customFormat="1" customHeight="1" spans="1:18">
      <c r="A6" s="48"/>
      <c r="B6" s="48"/>
      <c r="C6" s="21"/>
      <c r="D6" s="21"/>
      <c r="E6" s="48"/>
      <c r="F6" s="48"/>
      <c r="G6" s="175"/>
      <c r="H6" s="175"/>
      <c r="I6" s="48"/>
      <c r="J6" s="109" t="s">
        <v>647</v>
      </c>
      <c r="K6" s="47" t="s">
        <v>648</v>
      </c>
      <c r="L6" s="47" t="s">
        <v>647</v>
      </c>
      <c r="M6" s="47" t="s">
        <v>526</v>
      </c>
      <c r="N6" s="47" t="s">
        <v>648</v>
      </c>
      <c r="O6" s="21"/>
      <c r="P6" s="48"/>
      <c r="Q6" s="21"/>
      <c r="R6" s="48"/>
    </row>
    <row r="7" s="9" customFormat="1" customHeight="1" spans="1:18">
      <c r="A7" s="22">
        <v>1</v>
      </c>
      <c r="B7" s="23"/>
      <c r="C7" s="23"/>
      <c r="D7" s="23"/>
      <c r="E7" s="22"/>
      <c r="F7" s="24"/>
      <c r="G7" s="72"/>
      <c r="H7" s="25"/>
      <c r="I7" s="25" t="s">
        <v>314</v>
      </c>
      <c r="J7" s="50"/>
      <c r="K7" s="25"/>
      <c r="L7" s="25"/>
      <c r="M7" s="25"/>
      <c r="N7" s="25"/>
      <c r="O7" s="51">
        <f>N7-K7</f>
        <v>0</v>
      </c>
      <c r="P7" s="51">
        <f>IF(K7=0,0,O7/ABS(K7))*100</f>
        <v>0</v>
      </c>
      <c r="Q7" s="93"/>
      <c r="R7" s="23"/>
    </row>
    <row r="8" s="9" customFormat="1" customHeight="1" spans="1:18">
      <c r="A8" s="22">
        <v>2</v>
      </c>
      <c r="B8" s="23"/>
      <c r="C8" s="23"/>
      <c r="D8" s="23"/>
      <c r="E8" s="22"/>
      <c r="F8" s="24"/>
      <c r="G8" s="72"/>
      <c r="H8" s="25"/>
      <c r="I8" s="25" t="s">
        <v>314</v>
      </c>
      <c r="J8" s="50"/>
      <c r="K8" s="25"/>
      <c r="L8" s="25"/>
      <c r="M8" s="25"/>
      <c r="N8" s="25"/>
      <c r="O8" s="51">
        <f t="shared" ref="O8:O24" si="0">N8-K8</f>
        <v>0</v>
      </c>
      <c r="P8" s="51">
        <f t="shared" ref="P8:P27" si="1">IF(K8=0,0,O8/ABS(K8))*100</f>
        <v>0</v>
      </c>
      <c r="Q8" s="93"/>
      <c r="R8" s="23"/>
    </row>
    <row r="9" s="9" customFormat="1" customHeight="1" spans="1:18">
      <c r="A9" s="22">
        <v>3</v>
      </c>
      <c r="B9" s="23"/>
      <c r="C9" s="23"/>
      <c r="D9" s="23"/>
      <c r="E9" s="22"/>
      <c r="F9" s="24"/>
      <c r="G9" s="72"/>
      <c r="H9" s="25"/>
      <c r="I9" s="25"/>
      <c r="J9" s="50"/>
      <c r="K9" s="25"/>
      <c r="L9" s="25"/>
      <c r="M9" s="25"/>
      <c r="N9" s="25"/>
      <c r="O9" s="51">
        <f t="shared" si="0"/>
        <v>0</v>
      </c>
      <c r="P9" s="51">
        <f t="shared" si="1"/>
        <v>0</v>
      </c>
      <c r="Q9" s="93"/>
      <c r="R9" s="23"/>
    </row>
    <row r="10" s="9" customFormat="1" customHeight="1" spans="1:18">
      <c r="A10" s="22">
        <v>4</v>
      </c>
      <c r="B10" s="23"/>
      <c r="C10" s="23"/>
      <c r="D10" s="23"/>
      <c r="E10" s="22"/>
      <c r="F10" s="24"/>
      <c r="G10" s="72"/>
      <c r="H10" s="25"/>
      <c r="I10" s="25"/>
      <c r="J10" s="50"/>
      <c r="K10" s="25"/>
      <c r="L10" s="25"/>
      <c r="M10" s="25"/>
      <c r="N10" s="25"/>
      <c r="O10" s="51">
        <f t="shared" si="0"/>
        <v>0</v>
      </c>
      <c r="P10" s="51">
        <f t="shared" si="1"/>
        <v>0</v>
      </c>
      <c r="Q10" s="93"/>
      <c r="R10" s="23"/>
    </row>
    <row r="11" s="9" customFormat="1" customHeight="1" spans="1:18">
      <c r="A11" s="22">
        <v>5</v>
      </c>
      <c r="B11" s="23"/>
      <c r="C11" s="23"/>
      <c r="D11" s="23"/>
      <c r="E11" s="22"/>
      <c r="F11" s="24"/>
      <c r="G11" s="72"/>
      <c r="H11" s="25"/>
      <c r="I11" s="25"/>
      <c r="J11" s="50"/>
      <c r="K11" s="25"/>
      <c r="L11" s="25"/>
      <c r="M11" s="25"/>
      <c r="N11" s="25"/>
      <c r="O11" s="51">
        <f t="shared" si="0"/>
        <v>0</v>
      </c>
      <c r="P11" s="51">
        <f t="shared" si="1"/>
        <v>0</v>
      </c>
      <c r="Q11" s="93"/>
      <c r="R11" s="23"/>
    </row>
    <row r="12" s="9" customFormat="1" customHeight="1" spans="1:18">
      <c r="A12" s="22">
        <v>6</v>
      </c>
      <c r="B12" s="23"/>
      <c r="C12" s="23"/>
      <c r="D12" s="23"/>
      <c r="E12" s="22"/>
      <c r="F12" s="24"/>
      <c r="G12" s="72"/>
      <c r="H12" s="25"/>
      <c r="I12" s="25"/>
      <c r="J12" s="50"/>
      <c r="K12" s="25"/>
      <c r="L12" s="25"/>
      <c r="M12" s="25"/>
      <c r="N12" s="25"/>
      <c r="O12" s="51">
        <f t="shared" si="0"/>
        <v>0</v>
      </c>
      <c r="P12" s="51">
        <f t="shared" si="1"/>
        <v>0</v>
      </c>
      <c r="Q12" s="93"/>
      <c r="R12" s="23"/>
    </row>
    <row r="13" s="9" customFormat="1" customHeight="1" spans="1:18">
      <c r="A13" s="22">
        <v>7</v>
      </c>
      <c r="B13" s="23"/>
      <c r="C13" s="23"/>
      <c r="D13" s="23"/>
      <c r="E13" s="22"/>
      <c r="F13" s="24"/>
      <c r="G13" s="72"/>
      <c r="H13" s="25"/>
      <c r="I13" s="25"/>
      <c r="J13" s="50"/>
      <c r="K13" s="25"/>
      <c r="L13" s="25"/>
      <c r="M13" s="25"/>
      <c r="N13" s="25"/>
      <c r="O13" s="51">
        <f t="shared" si="0"/>
        <v>0</v>
      </c>
      <c r="P13" s="51">
        <f t="shared" si="1"/>
        <v>0</v>
      </c>
      <c r="Q13" s="93"/>
      <c r="R13" s="23"/>
    </row>
    <row r="14" s="9" customFormat="1" customHeight="1" spans="1:18">
      <c r="A14" s="22">
        <v>8</v>
      </c>
      <c r="B14" s="23"/>
      <c r="C14" s="23"/>
      <c r="D14" s="23"/>
      <c r="E14" s="22"/>
      <c r="F14" s="24"/>
      <c r="G14" s="72"/>
      <c r="H14" s="25"/>
      <c r="I14" s="25" t="s">
        <v>314</v>
      </c>
      <c r="J14" s="50"/>
      <c r="K14" s="25"/>
      <c r="L14" s="25"/>
      <c r="M14" s="25"/>
      <c r="N14" s="25"/>
      <c r="O14" s="51">
        <f t="shared" si="0"/>
        <v>0</v>
      </c>
      <c r="P14" s="51">
        <f t="shared" si="1"/>
        <v>0</v>
      </c>
      <c r="Q14" s="93"/>
      <c r="R14" s="23"/>
    </row>
    <row r="15" s="9" customFormat="1" customHeight="1" spans="1:18">
      <c r="A15" s="22">
        <v>9</v>
      </c>
      <c r="B15" s="23"/>
      <c r="C15" s="23"/>
      <c r="D15" s="23"/>
      <c r="E15" s="22"/>
      <c r="F15" s="24"/>
      <c r="G15" s="72"/>
      <c r="H15" s="25"/>
      <c r="I15" s="25" t="s">
        <v>314</v>
      </c>
      <c r="J15" s="50"/>
      <c r="K15" s="25"/>
      <c r="L15" s="25"/>
      <c r="M15" s="25"/>
      <c r="N15" s="25"/>
      <c r="O15" s="51">
        <f t="shared" si="0"/>
        <v>0</v>
      </c>
      <c r="P15" s="51">
        <f t="shared" si="1"/>
        <v>0</v>
      </c>
      <c r="Q15" s="93"/>
      <c r="R15" s="23"/>
    </row>
    <row r="16" s="9" customFormat="1" customHeight="1" spans="1:18">
      <c r="A16" s="22">
        <v>10</v>
      </c>
      <c r="B16" s="23"/>
      <c r="C16" s="23"/>
      <c r="D16" s="23"/>
      <c r="E16" s="22"/>
      <c r="F16" s="24"/>
      <c r="G16" s="72"/>
      <c r="H16" s="25"/>
      <c r="I16" s="25" t="s">
        <v>314</v>
      </c>
      <c r="J16" s="50"/>
      <c r="K16" s="25"/>
      <c r="L16" s="25"/>
      <c r="M16" s="25"/>
      <c r="N16" s="25"/>
      <c r="O16" s="51">
        <f t="shared" si="0"/>
        <v>0</v>
      </c>
      <c r="P16" s="51">
        <f t="shared" si="1"/>
        <v>0</v>
      </c>
      <c r="Q16" s="93"/>
      <c r="R16" s="23"/>
    </row>
    <row r="17" s="9" customFormat="1" customHeight="1" spans="1:18">
      <c r="A17" s="22">
        <v>11</v>
      </c>
      <c r="B17" s="23"/>
      <c r="C17" s="23"/>
      <c r="D17" s="23"/>
      <c r="E17" s="22"/>
      <c r="F17" s="24"/>
      <c r="G17" s="72"/>
      <c r="H17" s="25"/>
      <c r="I17" s="25" t="s">
        <v>314</v>
      </c>
      <c r="J17" s="50"/>
      <c r="K17" s="25"/>
      <c r="L17" s="25"/>
      <c r="M17" s="25"/>
      <c r="N17" s="25"/>
      <c r="O17" s="51">
        <f t="shared" si="0"/>
        <v>0</v>
      </c>
      <c r="P17" s="51">
        <f t="shared" si="1"/>
        <v>0</v>
      </c>
      <c r="Q17" s="93"/>
      <c r="R17" s="23"/>
    </row>
    <row r="18" s="9" customFormat="1" customHeight="1" spans="1:18">
      <c r="A18" s="22">
        <v>12</v>
      </c>
      <c r="B18" s="23"/>
      <c r="C18" s="23"/>
      <c r="D18" s="23"/>
      <c r="E18" s="22"/>
      <c r="F18" s="24"/>
      <c r="G18" s="72"/>
      <c r="H18" s="25"/>
      <c r="I18" s="25" t="s">
        <v>314</v>
      </c>
      <c r="J18" s="50"/>
      <c r="K18" s="25"/>
      <c r="L18" s="25"/>
      <c r="M18" s="25"/>
      <c r="N18" s="25"/>
      <c r="O18" s="51">
        <f t="shared" si="0"/>
        <v>0</v>
      </c>
      <c r="P18" s="51">
        <f t="shared" si="1"/>
        <v>0</v>
      </c>
      <c r="Q18" s="93"/>
      <c r="R18" s="23"/>
    </row>
    <row r="19" s="9" customFormat="1" customHeight="1" spans="1:18">
      <c r="A19" s="22">
        <v>13</v>
      </c>
      <c r="B19" s="23"/>
      <c r="C19" s="23"/>
      <c r="D19" s="23"/>
      <c r="E19" s="22"/>
      <c r="F19" s="24"/>
      <c r="G19" s="72"/>
      <c r="H19" s="25"/>
      <c r="I19" s="25" t="s">
        <v>314</v>
      </c>
      <c r="J19" s="50"/>
      <c r="K19" s="25"/>
      <c r="L19" s="25"/>
      <c r="M19" s="25"/>
      <c r="N19" s="25"/>
      <c r="O19" s="51">
        <f t="shared" si="0"/>
        <v>0</v>
      </c>
      <c r="P19" s="51">
        <f t="shared" si="1"/>
        <v>0</v>
      </c>
      <c r="Q19" s="93"/>
      <c r="R19" s="23"/>
    </row>
    <row r="20" s="9" customFormat="1" customHeight="1" spans="1:18">
      <c r="A20" s="22">
        <v>14</v>
      </c>
      <c r="B20" s="23"/>
      <c r="C20" s="23"/>
      <c r="D20" s="23"/>
      <c r="E20" s="22"/>
      <c r="F20" s="24"/>
      <c r="G20" s="72"/>
      <c r="H20" s="25"/>
      <c r="I20" s="25" t="s">
        <v>314</v>
      </c>
      <c r="J20" s="50"/>
      <c r="K20" s="25"/>
      <c r="L20" s="25"/>
      <c r="M20" s="25"/>
      <c r="N20" s="25"/>
      <c r="O20" s="51">
        <f t="shared" si="0"/>
        <v>0</v>
      </c>
      <c r="P20" s="51">
        <f t="shared" si="1"/>
        <v>0</v>
      </c>
      <c r="Q20" s="93"/>
      <c r="R20" s="23"/>
    </row>
    <row r="21" s="9" customFormat="1" customHeight="1" spans="1:18">
      <c r="A21" s="22">
        <v>15</v>
      </c>
      <c r="B21" s="23"/>
      <c r="C21" s="23"/>
      <c r="D21" s="23"/>
      <c r="E21" s="22"/>
      <c r="F21" s="24"/>
      <c r="G21" s="72"/>
      <c r="H21" s="25"/>
      <c r="I21" s="25" t="s">
        <v>314</v>
      </c>
      <c r="J21" s="50"/>
      <c r="K21" s="25"/>
      <c r="L21" s="25"/>
      <c r="M21" s="25"/>
      <c r="N21" s="25"/>
      <c r="O21" s="51">
        <f t="shared" si="0"/>
        <v>0</v>
      </c>
      <c r="P21" s="51">
        <f t="shared" si="1"/>
        <v>0</v>
      </c>
      <c r="Q21" s="93"/>
      <c r="R21" s="23"/>
    </row>
    <row r="22" s="9" customFormat="1" customHeight="1" spans="1:18">
      <c r="A22" s="22">
        <v>16</v>
      </c>
      <c r="B22" s="23"/>
      <c r="C22" s="23"/>
      <c r="D22" s="23"/>
      <c r="E22" s="22"/>
      <c r="F22" s="24"/>
      <c r="G22" s="72"/>
      <c r="H22" s="25"/>
      <c r="I22" s="25" t="s">
        <v>314</v>
      </c>
      <c r="J22" s="50"/>
      <c r="K22" s="25"/>
      <c r="L22" s="25"/>
      <c r="M22" s="25"/>
      <c r="N22" s="25"/>
      <c r="O22" s="51">
        <f t="shared" si="0"/>
        <v>0</v>
      </c>
      <c r="P22" s="51">
        <f t="shared" si="1"/>
        <v>0</v>
      </c>
      <c r="Q22" s="93"/>
      <c r="R22" s="23"/>
    </row>
    <row r="23" s="9" customFormat="1" customHeight="1" spans="1:18">
      <c r="A23" s="22">
        <v>17</v>
      </c>
      <c r="B23" s="23"/>
      <c r="C23" s="23"/>
      <c r="D23" s="23"/>
      <c r="E23" s="22"/>
      <c r="F23" s="24"/>
      <c r="G23" s="72"/>
      <c r="H23" s="25"/>
      <c r="I23" s="25"/>
      <c r="J23" s="50"/>
      <c r="K23" s="25"/>
      <c r="L23" s="25"/>
      <c r="M23" s="25"/>
      <c r="N23" s="25"/>
      <c r="O23" s="51">
        <f t="shared" si="0"/>
        <v>0</v>
      </c>
      <c r="P23" s="51">
        <f t="shared" si="1"/>
        <v>0</v>
      </c>
      <c r="Q23" s="93"/>
      <c r="R23" s="23"/>
    </row>
    <row r="24" s="9" customFormat="1" customHeight="1" spans="1:18">
      <c r="A24" s="22">
        <v>18</v>
      </c>
      <c r="B24" s="23"/>
      <c r="C24" s="23"/>
      <c r="D24" s="23"/>
      <c r="E24" s="22"/>
      <c r="F24" s="24"/>
      <c r="G24" s="72"/>
      <c r="H24" s="25"/>
      <c r="I24" s="25"/>
      <c r="J24" s="50"/>
      <c r="K24" s="25"/>
      <c r="L24" s="25"/>
      <c r="M24" s="25"/>
      <c r="N24" s="25"/>
      <c r="O24" s="51">
        <f t="shared" si="0"/>
        <v>0</v>
      </c>
      <c r="P24" s="51">
        <f t="shared" si="1"/>
        <v>0</v>
      </c>
      <c r="Q24" s="93"/>
      <c r="R24" s="23"/>
    </row>
    <row r="25" s="9" customFormat="1" customHeight="1" spans="1:18">
      <c r="A25" s="27" t="s">
        <v>384</v>
      </c>
      <c r="B25" s="28"/>
      <c r="C25" s="28"/>
      <c r="D25" s="28"/>
      <c r="E25" s="28"/>
      <c r="F25" s="28"/>
      <c r="G25" s="29"/>
      <c r="H25" s="51">
        <f>SUM(H7:H24)</f>
        <v>0</v>
      </c>
      <c r="I25" s="51">
        <f>SUM(I7:I24)</f>
        <v>0</v>
      </c>
      <c r="J25" s="51">
        <f>SUM(J7:J24)</f>
        <v>0</v>
      </c>
      <c r="K25" s="51">
        <f>SUM(K7:K24)</f>
        <v>0</v>
      </c>
      <c r="L25" s="51">
        <f>SUM(L7:L24)</f>
        <v>0</v>
      </c>
      <c r="M25" s="51"/>
      <c r="N25" s="51">
        <f>SUM(N7:N24)</f>
        <v>0</v>
      </c>
      <c r="O25" s="51">
        <f>IF(SUM(O7:O24)-(N25-K25)&lt;0.001,SUM(O7:O24),"false")</f>
        <v>0</v>
      </c>
      <c r="P25" s="51">
        <f t="shared" si="1"/>
        <v>0</v>
      </c>
      <c r="Q25" s="63"/>
      <c r="R25" s="143"/>
    </row>
    <row r="26" s="9" customFormat="1" customHeight="1" spans="1:18">
      <c r="A26" s="27" t="s">
        <v>649</v>
      </c>
      <c r="B26" s="28"/>
      <c r="C26" s="28"/>
      <c r="D26" s="28"/>
      <c r="E26" s="28"/>
      <c r="F26" s="28"/>
      <c r="G26" s="29"/>
      <c r="H26" s="101"/>
      <c r="I26" s="101"/>
      <c r="J26" s="130"/>
      <c r="K26" s="130"/>
      <c r="L26" s="130"/>
      <c r="M26" s="101"/>
      <c r="N26" s="130"/>
      <c r="O26" s="51">
        <f>N26-M26</f>
        <v>0</v>
      </c>
      <c r="P26" s="51">
        <f t="shared" si="1"/>
        <v>0</v>
      </c>
      <c r="Q26" s="63"/>
      <c r="R26" s="143"/>
    </row>
    <row r="27" s="9" customFormat="1" customHeight="1" spans="1:18">
      <c r="A27" s="27" t="s">
        <v>335</v>
      </c>
      <c r="B27" s="28"/>
      <c r="C27" s="28"/>
      <c r="D27" s="28"/>
      <c r="E27" s="28"/>
      <c r="F27" s="28"/>
      <c r="G27" s="29"/>
      <c r="H27" s="51">
        <f>H25-H26</f>
        <v>0</v>
      </c>
      <c r="I27" s="51">
        <f>I25-I26</f>
        <v>0</v>
      </c>
      <c r="J27" s="51">
        <f>J25-J26</f>
        <v>0</v>
      </c>
      <c r="K27" s="84">
        <f>K25-K26</f>
        <v>0</v>
      </c>
      <c r="L27" s="51">
        <f>L25-L26</f>
        <v>0</v>
      </c>
      <c r="M27" s="51"/>
      <c r="N27" s="84">
        <f>N25-N26</f>
        <v>0</v>
      </c>
      <c r="O27" s="84">
        <f>O25-O26</f>
        <v>0</v>
      </c>
      <c r="P27" s="51">
        <f t="shared" si="1"/>
        <v>0</v>
      </c>
      <c r="Q27" s="63"/>
      <c r="R27" s="143"/>
    </row>
    <row r="28" s="10" customFormat="1" customHeight="1" spans="1:11">
      <c r="A28" s="32"/>
      <c r="D28" s="33"/>
      <c r="E28" s="33"/>
      <c r="F28" s="33"/>
      <c r="G28" s="34"/>
      <c r="H28" s="34"/>
      <c r="I28" s="34"/>
      <c r="J28" s="34"/>
      <c r="K28" s="34"/>
    </row>
    <row r="29" s="10" customFormat="1" customHeight="1" spans="1:18">
      <c r="A29" s="35" t="str">
        <f>表头信息!D8&amp;表头信息!E8</f>
        <v>产权持有单位填表人：谭勃</v>
      </c>
      <c r="B29" s="35"/>
      <c r="C29" s="35"/>
      <c r="D29" s="35"/>
      <c r="E29" s="35"/>
      <c r="F29" s="35"/>
      <c r="G29" s="35"/>
      <c r="I29" s="39"/>
      <c r="J29" s="39"/>
      <c r="M29" s="37" t="str">
        <f>表头信息!D20&amp;表头信息!F23</f>
        <v>评估人员：</v>
      </c>
      <c r="N29" s="37"/>
      <c r="O29" s="37"/>
      <c r="P29" s="37"/>
      <c r="Q29" s="37"/>
      <c r="R29" s="37"/>
    </row>
    <row r="30" s="10" customFormat="1" customHeight="1" spans="1:10">
      <c r="A30" s="38" t="str">
        <f>表头信息!D11&amp;表头信息!E11</f>
        <v>填表日期：2022年11月2日</v>
      </c>
      <c r="B30" s="36"/>
      <c r="C30" s="36"/>
      <c r="D30" s="36"/>
      <c r="E30" s="39"/>
      <c r="F30" s="39"/>
      <c r="H30" s="39"/>
      <c r="I30" s="39"/>
      <c r="J30" s="39"/>
    </row>
    <row r="32" customHeight="1" spans="4:6">
      <c r="D32" s="71"/>
      <c r="E32" s="71"/>
      <c r="F32" s="71"/>
    </row>
  </sheetData>
  <protectedRanges>
    <protectedRange sqref="A7:N24 J26:L26 N26 Q7:R24" name="区域1"/>
  </protectedRanges>
  <mergeCells count="26">
    <mergeCell ref="A1:R1"/>
    <mergeCell ref="A2:R2"/>
    <mergeCell ref="P3:R3"/>
    <mergeCell ref="A4:F4"/>
    <mergeCell ref="P4:R4"/>
    <mergeCell ref="J5:K5"/>
    <mergeCell ref="L5:N5"/>
    <mergeCell ref="A25:G25"/>
    <mergeCell ref="A26:G26"/>
    <mergeCell ref="A27:G27"/>
    <mergeCell ref="D28:F28"/>
    <mergeCell ref="A29:G29"/>
    <mergeCell ref="M29:R29"/>
    <mergeCell ref="A5:A6"/>
    <mergeCell ref="B5:B6"/>
    <mergeCell ref="C5:C6"/>
    <mergeCell ref="D5:D6"/>
    <mergeCell ref="E5:E6"/>
    <mergeCell ref="F5:F6"/>
    <mergeCell ref="G5:G6"/>
    <mergeCell ref="H5:H6"/>
    <mergeCell ref="I5:I6"/>
    <mergeCell ref="O5:O6"/>
    <mergeCell ref="P5:P6"/>
    <mergeCell ref="Q5:Q6"/>
    <mergeCell ref="R5:R6"/>
  </mergeCells>
  <hyperlinks>
    <hyperlink ref="A1:R1" location="'4-7投资性房地产汇总'!B7" display="=&quot;投资性房地产—房屋评估&quot;&amp;表头信息!E35&amp;&quot;(采用成本模式计量)&quot;"/>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340040" name="Check Box 72" r:id="rId3">
              <controlPr defaultSize="0">
                <anchor moveWithCells="1">
                  <from>
                    <xdr:col>18</xdr:col>
                    <xdr:colOff>88900</xdr:colOff>
                    <xdr:row>0</xdr:row>
                    <xdr:rowOff>89535</xdr:rowOff>
                  </from>
                  <to>
                    <xdr:col>20</xdr:col>
                    <xdr:colOff>0</xdr:colOff>
                    <xdr:row>0</xdr:row>
                    <xdr:rowOff>375285</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0"/>
  <sheetViews>
    <sheetView view="pageBreakPreview" zoomScale="85" zoomScaleNormal="100" workbookViewId="0">
      <pane xSplit="1" ySplit="6" topLeftCell="B7" activePane="bottomRight" state="frozen"/>
      <selection/>
      <selection pane="topRight"/>
      <selection pane="bottomLeft"/>
      <selection pane="bottomRight" activeCell="A1" sqref="A1:O1"/>
    </sheetView>
  </sheetViews>
  <sheetFormatPr defaultColWidth="8.66666666666667" defaultRowHeight="15.75" customHeight="1"/>
  <cols>
    <col min="1" max="1" width="4.25" style="2" customWidth="1"/>
    <col min="2" max="2" width="9" style="2"/>
    <col min="3" max="3" width="12.5833333333333" style="2" customWidth="1"/>
    <col min="4" max="4" width="17.0833333333333" style="2" customWidth="1"/>
    <col min="5" max="8" width="5.5" style="2" customWidth="1"/>
    <col min="9" max="9" width="8.83333333333333" style="2" customWidth="1"/>
    <col min="10" max="10" width="13.75" style="2" customWidth="1"/>
    <col min="11" max="14" width="8.83333333333333" style="2" customWidth="1"/>
    <col min="15" max="15" width="8.08333333333333" style="2" customWidth="1"/>
    <col min="16" max="32" width="9" style="2"/>
    <col min="33" max="16384" width="8.66666666666667" style="2"/>
  </cols>
  <sheetData>
    <row r="1" ht="30" customHeight="1" spans="1:15">
      <c r="A1" s="12" t="str">
        <f>"投资性房地产—房屋评估"&amp;表头信息!E35&amp;"（采用公允价值模式计量）"</f>
        <v>投资性房地产—房屋评估明细表（采用公允价值模式计量）</v>
      </c>
      <c r="B1" s="12"/>
      <c r="C1" s="12"/>
      <c r="D1" s="12"/>
      <c r="E1" s="12"/>
      <c r="F1" s="12"/>
      <c r="G1" s="12"/>
      <c r="H1" s="46"/>
      <c r="I1" s="46"/>
      <c r="J1" s="46"/>
      <c r="K1" s="46"/>
      <c r="L1" s="46"/>
      <c r="M1" s="46"/>
      <c r="N1" s="46"/>
      <c r="O1" s="46"/>
    </row>
    <row r="2" customHeight="1" spans="1:15">
      <c r="A2" s="13" t="str">
        <f>表头信息!D5&amp;表头信息!E5</f>
        <v>评估基准日：2022年10月31日</v>
      </c>
      <c r="B2" s="13"/>
      <c r="C2" s="13"/>
      <c r="D2" s="13"/>
      <c r="E2" s="13"/>
      <c r="F2" s="13"/>
      <c r="G2" s="13"/>
      <c r="H2" s="13"/>
      <c r="I2" s="13"/>
      <c r="J2" s="13"/>
      <c r="K2" s="13"/>
      <c r="L2" s="13"/>
      <c r="M2" s="13"/>
      <c r="N2" s="13"/>
      <c r="O2" s="13"/>
    </row>
    <row r="3" customHeight="1" spans="1:15">
      <c r="A3" s="18"/>
      <c r="B3" s="13"/>
      <c r="C3" s="13"/>
      <c r="D3" s="13"/>
      <c r="E3" s="13"/>
      <c r="F3" s="13"/>
      <c r="G3" s="13"/>
      <c r="H3" s="13"/>
      <c r="I3" s="13"/>
      <c r="J3" s="13"/>
      <c r="K3" s="13"/>
      <c r="L3" s="13"/>
      <c r="M3" s="13"/>
      <c r="N3" s="13"/>
      <c r="O3" s="56" t="s">
        <v>650</v>
      </c>
    </row>
    <row r="4" customHeight="1" spans="1:15">
      <c r="A4" s="16" t="str">
        <f>表头信息!D2&amp;表头信息!E2</f>
        <v>产权持有单位：西安曲江楼观旅游农业开发有限公司</v>
      </c>
      <c r="B4" s="16"/>
      <c r="C4" s="16"/>
      <c r="D4" s="16"/>
      <c r="E4" s="16"/>
      <c r="F4" s="16"/>
      <c r="G4" s="16"/>
      <c r="H4" s="18"/>
      <c r="I4" s="18"/>
      <c r="J4" s="18"/>
      <c r="K4" s="18"/>
      <c r="L4" s="18"/>
      <c r="M4" s="18"/>
      <c r="N4" s="18"/>
      <c r="O4" s="19" t="s">
        <v>3</v>
      </c>
    </row>
    <row r="5" s="132" customFormat="1" customHeight="1" spans="1:15">
      <c r="A5" s="47" t="s">
        <v>5</v>
      </c>
      <c r="B5" s="47" t="s">
        <v>639</v>
      </c>
      <c r="C5" s="20" t="s">
        <v>640</v>
      </c>
      <c r="D5" s="20" t="s">
        <v>641</v>
      </c>
      <c r="E5" s="47" t="s">
        <v>642</v>
      </c>
      <c r="F5" s="47" t="s">
        <v>643</v>
      </c>
      <c r="G5" s="174" t="s">
        <v>466</v>
      </c>
      <c r="H5" s="174" t="s">
        <v>651</v>
      </c>
      <c r="I5" s="47" t="s">
        <v>645</v>
      </c>
      <c r="J5" s="187" t="s">
        <v>652</v>
      </c>
      <c r="K5" s="20" t="s">
        <v>238</v>
      </c>
      <c r="L5" s="20" t="s">
        <v>239</v>
      </c>
      <c r="M5" s="20" t="s">
        <v>240</v>
      </c>
      <c r="N5" s="47" t="s">
        <v>241</v>
      </c>
      <c r="O5" s="47" t="s">
        <v>8</v>
      </c>
    </row>
    <row r="6" s="132" customFormat="1" customHeight="1" spans="1:15">
      <c r="A6" s="48"/>
      <c r="B6" s="48"/>
      <c r="C6" s="21"/>
      <c r="D6" s="21"/>
      <c r="E6" s="48"/>
      <c r="F6" s="48"/>
      <c r="G6" s="175"/>
      <c r="H6" s="175"/>
      <c r="I6" s="48"/>
      <c r="J6" s="188"/>
      <c r="K6" s="21"/>
      <c r="L6" s="21"/>
      <c r="M6" s="21"/>
      <c r="N6" s="48"/>
      <c r="O6" s="48"/>
    </row>
    <row r="7" s="133" customFormat="1" customHeight="1" spans="1:15">
      <c r="A7" s="22">
        <v>1</v>
      </c>
      <c r="B7" s="23"/>
      <c r="C7" s="23"/>
      <c r="D7" s="23"/>
      <c r="E7" s="22"/>
      <c r="F7" s="24"/>
      <c r="G7" s="72"/>
      <c r="H7" s="25"/>
      <c r="I7" s="25" t="s">
        <v>314</v>
      </c>
      <c r="J7" s="73"/>
      <c r="K7" s="186"/>
      <c r="L7" s="186"/>
      <c r="M7" s="51">
        <f>L7-K7</f>
        <v>0</v>
      </c>
      <c r="N7" s="51">
        <f>IF(K7=0,0,M7/ABS(K7))*100</f>
        <v>0</v>
      </c>
      <c r="O7" s="23"/>
    </row>
    <row r="8" s="133" customFormat="1" customHeight="1" spans="1:15">
      <c r="A8" s="22">
        <v>2</v>
      </c>
      <c r="B8" s="23"/>
      <c r="C8" s="23"/>
      <c r="D8" s="23"/>
      <c r="E8" s="22"/>
      <c r="F8" s="24"/>
      <c r="G8" s="72"/>
      <c r="H8" s="25"/>
      <c r="I8" s="25" t="s">
        <v>314</v>
      </c>
      <c r="J8" s="73"/>
      <c r="K8" s="186"/>
      <c r="L8" s="186"/>
      <c r="M8" s="51">
        <f t="shared" ref="M8:M26" si="0">L8-K8</f>
        <v>0</v>
      </c>
      <c r="N8" s="51">
        <f t="shared" ref="N8:N27" si="1">IF(K8=0,0,M8/ABS(K8))*100</f>
        <v>0</v>
      </c>
      <c r="O8" s="23"/>
    </row>
    <row r="9" s="133" customFormat="1" customHeight="1" spans="1:15">
      <c r="A9" s="22">
        <v>3</v>
      </c>
      <c r="B9" s="23"/>
      <c r="C9" s="23"/>
      <c r="D9" s="23"/>
      <c r="E9" s="22"/>
      <c r="F9" s="24"/>
      <c r="G9" s="72"/>
      <c r="H9" s="25"/>
      <c r="I9" s="25" t="s">
        <v>314</v>
      </c>
      <c r="J9" s="73"/>
      <c r="K9" s="186"/>
      <c r="L9" s="186"/>
      <c r="M9" s="51">
        <f t="shared" si="0"/>
        <v>0</v>
      </c>
      <c r="N9" s="51">
        <f t="shared" si="1"/>
        <v>0</v>
      </c>
      <c r="O9" s="23"/>
    </row>
    <row r="10" s="133" customFormat="1" customHeight="1" spans="1:15">
      <c r="A10" s="22">
        <v>4</v>
      </c>
      <c r="B10" s="23"/>
      <c r="C10" s="23"/>
      <c r="D10" s="23"/>
      <c r="E10" s="22"/>
      <c r="F10" s="24"/>
      <c r="G10" s="72"/>
      <c r="H10" s="25"/>
      <c r="I10" s="25" t="s">
        <v>314</v>
      </c>
      <c r="J10" s="73"/>
      <c r="K10" s="186"/>
      <c r="L10" s="186"/>
      <c r="M10" s="51">
        <f t="shared" si="0"/>
        <v>0</v>
      </c>
      <c r="N10" s="51">
        <f t="shared" si="1"/>
        <v>0</v>
      </c>
      <c r="O10" s="23"/>
    </row>
    <row r="11" s="133" customFormat="1" customHeight="1" spans="1:15">
      <c r="A11" s="22">
        <v>5</v>
      </c>
      <c r="B11" s="23"/>
      <c r="C11" s="23"/>
      <c r="D11" s="23"/>
      <c r="E11" s="22"/>
      <c r="F11" s="24"/>
      <c r="G11" s="72"/>
      <c r="H11" s="25"/>
      <c r="I11" s="25" t="s">
        <v>314</v>
      </c>
      <c r="J11" s="73"/>
      <c r="K11" s="186"/>
      <c r="L11" s="186"/>
      <c r="M11" s="51">
        <f t="shared" si="0"/>
        <v>0</v>
      </c>
      <c r="N11" s="51">
        <f t="shared" si="1"/>
        <v>0</v>
      </c>
      <c r="O11" s="23"/>
    </row>
    <row r="12" s="133" customFormat="1" customHeight="1" spans="1:15">
      <c r="A12" s="22">
        <v>6</v>
      </c>
      <c r="B12" s="23"/>
      <c r="C12" s="23"/>
      <c r="D12" s="23"/>
      <c r="E12" s="22"/>
      <c r="F12" s="24"/>
      <c r="G12" s="72"/>
      <c r="H12" s="25"/>
      <c r="I12" s="25" t="s">
        <v>314</v>
      </c>
      <c r="J12" s="73"/>
      <c r="K12" s="186"/>
      <c r="L12" s="186"/>
      <c r="M12" s="51">
        <f t="shared" si="0"/>
        <v>0</v>
      </c>
      <c r="N12" s="51">
        <f t="shared" si="1"/>
        <v>0</v>
      </c>
      <c r="O12" s="23"/>
    </row>
    <row r="13" s="133" customFormat="1" customHeight="1" spans="1:15">
      <c r="A13" s="22">
        <v>7</v>
      </c>
      <c r="B13" s="23"/>
      <c r="C13" s="23"/>
      <c r="D13" s="23"/>
      <c r="E13" s="22"/>
      <c r="F13" s="24"/>
      <c r="G13" s="72"/>
      <c r="H13" s="25"/>
      <c r="I13" s="25" t="s">
        <v>314</v>
      </c>
      <c r="J13" s="73"/>
      <c r="K13" s="186"/>
      <c r="L13" s="186"/>
      <c r="M13" s="51">
        <f t="shared" si="0"/>
        <v>0</v>
      </c>
      <c r="N13" s="51">
        <f t="shared" si="1"/>
        <v>0</v>
      </c>
      <c r="O13" s="23"/>
    </row>
    <row r="14" s="133" customFormat="1" customHeight="1" spans="1:15">
      <c r="A14" s="22">
        <v>8</v>
      </c>
      <c r="B14" s="23"/>
      <c r="C14" s="23"/>
      <c r="D14" s="23"/>
      <c r="E14" s="22"/>
      <c r="F14" s="24"/>
      <c r="G14" s="72"/>
      <c r="H14" s="25"/>
      <c r="I14" s="25" t="s">
        <v>314</v>
      </c>
      <c r="J14" s="73"/>
      <c r="K14" s="186"/>
      <c r="L14" s="186"/>
      <c r="M14" s="51">
        <f t="shared" si="0"/>
        <v>0</v>
      </c>
      <c r="N14" s="51">
        <f t="shared" si="1"/>
        <v>0</v>
      </c>
      <c r="O14" s="23"/>
    </row>
    <row r="15" s="133" customFormat="1" customHeight="1" spans="1:15">
      <c r="A15" s="22">
        <v>9</v>
      </c>
      <c r="B15" s="23"/>
      <c r="C15" s="23"/>
      <c r="D15" s="23"/>
      <c r="E15" s="22"/>
      <c r="F15" s="24"/>
      <c r="G15" s="72"/>
      <c r="H15" s="25"/>
      <c r="I15" s="25"/>
      <c r="J15" s="73"/>
      <c r="K15" s="186"/>
      <c r="L15" s="186"/>
      <c r="M15" s="51">
        <f t="shared" si="0"/>
        <v>0</v>
      </c>
      <c r="N15" s="51">
        <f t="shared" si="1"/>
        <v>0</v>
      </c>
      <c r="O15" s="23"/>
    </row>
    <row r="16" s="133" customFormat="1" customHeight="1" spans="1:15">
      <c r="A16" s="22">
        <v>10</v>
      </c>
      <c r="B16" s="23"/>
      <c r="C16" s="23"/>
      <c r="D16" s="23"/>
      <c r="E16" s="22"/>
      <c r="F16" s="24"/>
      <c r="G16" s="72"/>
      <c r="H16" s="25"/>
      <c r="I16" s="25"/>
      <c r="J16" s="73"/>
      <c r="K16" s="186"/>
      <c r="L16" s="186"/>
      <c r="M16" s="51">
        <f t="shared" si="0"/>
        <v>0</v>
      </c>
      <c r="N16" s="51">
        <f t="shared" si="1"/>
        <v>0</v>
      </c>
      <c r="O16" s="23"/>
    </row>
    <row r="17" s="133" customFormat="1" customHeight="1" spans="1:15">
      <c r="A17" s="22">
        <v>11</v>
      </c>
      <c r="B17" s="23"/>
      <c r="C17" s="23"/>
      <c r="D17" s="23"/>
      <c r="E17" s="22"/>
      <c r="F17" s="24"/>
      <c r="G17" s="72"/>
      <c r="H17" s="25"/>
      <c r="I17" s="25"/>
      <c r="J17" s="73"/>
      <c r="K17" s="186"/>
      <c r="L17" s="186"/>
      <c r="M17" s="51">
        <f t="shared" si="0"/>
        <v>0</v>
      </c>
      <c r="N17" s="51">
        <f t="shared" si="1"/>
        <v>0</v>
      </c>
      <c r="O17" s="23"/>
    </row>
    <row r="18" s="133" customFormat="1" customHeight="1" spans="1:15">
      <c r="A18" s="22">
        <v>12</v>
      </c>
      <c r="B18" s="23"/>
      <c r="C18" s="23"/>
      <c r="D18" s="23"/>
      <c r="E18" s="22"/>
      <c r="F18" s="24"/>
      <c r="G18" s="72"/>
      <c r="H18" s="25"/>
      <c r="I18" s="25" t="s">
        <v>314</v>
      </c>
      <c r="J18" s="73"/>
      <c r="K18" s="186"/>
      <c r="L18" s="186"/>
      <c r="M18" s="51">
        <f t="shared" si="0"/>
        <v>0</v>
      </c>
      <c r="N18" s="51">
        <f t="shared" si="1"/>
        <v>0</v>
      </c>
      <c r="O18" s="23"/>
    </row>
    <row r="19" s="133" customFormat="1" customHeight="1" spans="1:15">
      <c r="A19" s="22">
        <v>13</v>
      </c>
      <c r="B19" s="23"/>
      <c r="C19" s="23"/>
      <c r="D19" s="23"/>
      <c r="E19" s="22"/>
      <c r="F19" s="24"/>
      <c r="G19" s="72"/>
      <c r="H19" s="25"/>
      <c r="I19" s="25" t="s">
        <v>314</v>
      </c>
      <c r="J19" s="73"/>
      <c r="K19" s="186"/>
      <c r="L19" s="186"/>
      <c r="M19" s="51">
        <f t="shared" si="0"/>
        <v>0</v>
      </c>
      <c r="N19" s="51">
        <f t="shared" si="1"/>
        <v>0</v>
      </c>
      <c r="O19" s="23"/>
    </row>
    <row r="20" s="133" customFormat="1" customHeight="1" spans="1:15">
      <c r="A20" s="22">
        <v>14</v>
      </c>
      <c r="B20" s="23"/>
      <c r="C20" s="23"/>
      <c r="D20" s="23"/>
      <c r="E20" s="22"/>
      <c r="F20" s="24"/>
      <c r="G20" s="72"/>
      <c r="H20" s="25"/>
      <c r="I20" s="25" t="s">
        <v>314</v>
      </c>
      <c r="J20" s="73"/>
      <c r="K20" s="186"/>
      <c r="L20" s="186"/>
      <c r="M20" s="51">
        <f t="shared" si="0"/>
        <v>0</v>
      </c>
      <c r="N20" s="51">
        <f t="shared" si="1"/>
        <v>0</v>
      </c>
      <c r="O20" s="23"/>
    </row>
    <row r="21" s="133" customFormat="1" customHeight="1" spans="1:15">
      <c r="A21" s="22">
        <v>15</v>
      </c>
      <c r="B21" s="23"/>
      <c r="C21" s="23"/>
      <c r="D21" s="23"/>
      <c r="E21" s="22"/>
      <c r="F21" s="24"/>
      <c r="G21" s="72"/>
      <c r="H21" s="25"/>
      <c r="I21" s="25" t="s">
        <v>314</v>
      </c>
      <c r="J21" s="73"/>
      <c r="K21" s="186"/>
      <c r="L21" s="186"/>
      <c r="M21" s="51">
        <f t="shared" si="0"/>
        <v>0</v>
      </c>
      <c r="N21" s="51">
        <f t="shared" si="1"/>
        <v>0</v>
      </c>
      <c r="O21" s="23"/>
    </row>
    <row r="22" s="133" customFormat="1" customHeight="1" spans="1:15">
      <c r="A22" s="22">
        <v>16</v>
      </c>
      <c r="B22" s="23"/>
      <c r="C22" s="23"/>
      <c r="D22" s="23"/>
      <c r="E22" s="22"/>
      <c r="F22" s="24"/>
      <c r="G22" s="72"/>
      <c r="H22" s="25"/>
      <c r="I22" s="25" t="s">
        <v>314</v>
      </c>
      <c r="J22" s="73"/>
      <c r="K22" s="186"/>
      <c r="L22" s="186"/>
      <c r="M22" s="51">
        <f t="shared" si="0"/>
        <v>0</v>
      </c>
      <c r="N22" s="51">
        <f t="shared" si="1"/>
        <v>0</v>
      </c>
      <c r="O22" s="23"/>
    </row>
    <row r="23" s="133" customFormat="1" customHeight="1" spans="1:15">
      <c r="A23" s="22">
        <v>17</v>
      </c>
      <c r="B23" s="23"/>
      <c r="C23" s="23"/>
      <c r="D23" s="23"/>
      <c r="E23" s="22"/>
      <c r="F23" s="24"/>
      <c r="G23" s="72"/>
      <c r="H23" s="25"/>
      <c r="I23" s="25"/>
      <c r="J23" s="73"/>
      <c r="K23" s="186"/>
      <c r="L23" s="186"/>
      <c r="M23" s="51">
        <f t="shared" si="0"/>
        <v>0</v>
      </c>
      <c r="N23" s="51">
        <f t="shared" si="1"/>
        <v>0</v>
      </c>
      <c r="O23" s="23"/>
    </row>
    <row r="24" s="133" customFormat="1" customHeight="1" spans="1:15">
      <c r="A24" s="22">
        <v>18</v>
      </c>
      <c r="B24" s="23"/>
      <c r="C24" s="23"/>
      <c r="D24" s="23"/>
      <c r="E24" s="22"/>
      <c r="F24" s="24"/>
      <c r="G24" s="72"/>
      <c r="H24" s="25"/>
      <c r="I24" s="25"/>
      <c r="J24" s="73"/>
      <c r="K24" s="186"/>
      <c r="L24" s="186"/>
      <c r="M24" s="51">
        <f t="shared" si="0"/>
        <v>0</v>
      </c>
      <c r="N24" s="51">
        <f t="shared" si="1"/>
        <v>0</v>
      </c>
      <c r="O24" s="23"/>
    </row>
    <row r="25" s="133" customFormat="1" customHeight="1" spans="1:15">
      <c r="A25" s="22">
        <v>19</v>
      </c>
      <c r="B25" s="23"/>
      <c r="C25" s="23"/>
      <c r="D25" s="23"/>
      <c r="E25" s="22"/>
      <c r="F25" s="24"/>
      <c r="G25" s="72"/>
      <c r="H25" s="25"/>
      <c r="I25" s="25"/>
      <c r="J25" s="73"/>
      <c r="K25" s="186"/>
      <c r="L25" s="186"/>
      <c r="M25" s="51">
        <f t="shared" si="0"/>
        <v>0</v>
      </c>
      <c r="N25" s="51">
        <f t="shared" si="1"/>
        <v>0</v>
      </c>
      <c r="O25" s="23"/>
    </row>
    <row r="26" s="133" customFormat="1" customHeight="1" spans="1:15">
      <c r="A26" s="22">
        <v>20</v>
      </c>
      <c r="B26" s="23"/>
      <c r="C26" s="23"/>
      <c r="D26" s="23"/>
      <c r="E26" s="22"/>
      <c r="F26" s="24"/>
      <c r="G26" s="72"/>
      <c r="H26" s="25"/>
      <c r="I26" s="25"/>
      <c r="J26" s="73"/>
      <c r="K26" s="186"/>
      <c r="L26" s="186"/>
      <c r="M26" s="51">
        <f t="shared" si="0"/>
        <v>0</v>
      </c>
      <c r="N26" s="51">
        <f t="shared" si="1"/>
        <v>0</v>
      </c>
      <c r="O26" s="23"/>
    </row>
    <row r="27" s="133" customFormat="1" customHeight="1" spans="1:15">
      <c r="A27" s="27" t="s">
        <v>384</v>
      </c>
      <c r="B27" s="28"/>
      <c r="C27" s="28"/>
      <c r="D27" s="28"/>
      <c r="E27" s="28"/>
      <c r="F27" s="28"/>
      <c r="G27" s="29"/>
      <c r="H27" s="51">
        <f>SUM(H7:H26)</f>
        <v>0</v>
      </c>
      <c r="I27" s="51"/>
      <c r="J27" s="51">
        <f>SUM(J7:J26)</f>
        <v>0</v>
      </c>
      <c r="K27" s="84">
        <f>SUM(K7:K26)</f>
        <v>0</v>
      </c>
      <c r="L27" s="84">
        <f>SUM(L7:L26)</f>
        <v>0</v>
      </c>
      <c r="M27" s="51">
        <f>IF(SUM(M7:M26)-(L27-K27)&lt;0.001,SUM(M7:M26),"false")</f>
        <v>0</v>
      </c>
      <c r="N27" s="51">
        <f t="shared" si="1"/>
        <v>0</v>
      </c>
      <c r="O27" s="143"/>
    </row>
    <row r="28" s="10" customFormat="1" customHeight="1" spans="1:11">
      <c r="A28" s="32"/>
      <c r="D28" s="33"/>
      <c r="E28" s="33"/>
      <c r="F28" s="33"/>
      <c r="G28" s="34"/>
      <c r="H28" s="34"/>
      <c r="I28" s="34"/>
      <c r="J28" s="34"/>
      <c r="K28" s="34"/>
    </row>
    <row r="29" s="10" customFormat="1" customHeight="1" spans="1:15">
      <c r="A29" s="35" t="str">
        <f>表头信息!D8&amp;表头信息!E8</f>
        <v>产权持有单位填表人：谭勃</v>
      </c>
      <c r="B29" s="35"/>
      <c r="C29" s="35"/>
      <c r="D29" s="35"/>
      <c r="E29" s="35"/>
      <c r="F29" s="39"/>
      <c r="I29" s="39"/>
      <c r="J29" s="39"/>
      <c r="K29" s="37" t="str">
        <f>表头信息!D20&amp;表头信息!F23</f>
        <v>评估人员：</v>
      </c>
      <c r="L29" s="37"/>
      <c r="M29" s="37"/>
      <c r="N29" s="37"/>
      <c r="O29" s="37"/>
    </row>
    <row r="30" s="10" customFormat="1" customHeight="1" spans="1:10">
      <c r="A30" s="38" t="str">
        <f>表头信息!D11&amp;表头信息!E11</f>
        <v>填表日期：2022年11月2日</v>
      </c>
      <c r="B30" s="36"/>
      <c r="C30" s="36"/>
      <c r="D30" s="36"/>
      <c r="E30" s="39"/>
      <c r="F30" s="39"/>
      <c r="H30" s="39"/>
      <c r="I30" s="39"/>
      <c r="J30" s="39"/>
    </row>
  </sheetData>
  <protectedRanges>
    <protectedRange sqref="A7:L26 O7:O26" name="区域1"/>
  </protectedRanges>
  <mergeCells count="22">
    <mergeCell ref="A1:O1"/>
    <mergeCell ref="A2:O2"/>
    <mergeCell ref="A4:G4"/>
    <mergeCell ref="A27:G27"/>
    <mergeCell ref="D28:F28"/>
    <mergeCell ref="A29:E29"/>
    <mergeCell ref="K29:O29"/>
    <mergeCell ref="A5:A6"/>
    <mergeCell ref="B5:B6"/>
    <mergeCell ref="C5:C6"/>
    <mergeCell ref="D5:D6"/>
    <mergeCell ref="E5:E6"/>
    <mergeCell ref="F5:F6"/>
    <mergeCell ref="G5:G6"/>
    <mergeCell ref="H5:H6"/>
    <mergeCell ref="I5:I6"/>
    <mergeCell ref="J5:J6"/>
    <mergeCell ref="K5:K6"/>
    <mergeCell ref="L5:L6"/>
    <mergeCell ref="M5:M6"/>
    <mergeCell ref="N5:N6"/>
    <mergeCell ref="O5:O6"/>
  </mergeCells>
  <hyperlinks>
    <hyperlink ref="A1:O1" location="'4-7投资性房地产汇总'!B8" display="=&quot;投资性房地产—房屋评估&quot;&amp;表头信息!E35&amp;&quot;（采用公允价值模式计量）&quot;"/>
  </hyperlinks>
  <printOptions horizontalCentered="1"/>
  <pageMargins left="0.354330708661417" right="0.354330708661417" top="0.78740157480315" bottom="0.590551181102362" header="0.590551181102362" footer="0.393700787401575"/>
  <pageSetup paperSize="9" fitToHeight="0" orientation="landscape" blackAndWhite="1" horizontalDpi="600"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341064" name="Check Box 72" r:id="rId3">
              <controlPr defaultSize="0">
                <anchor moveWithCells="1">
                  <from>
                    <xdr:col>15</xdr:col>
                    <xdr:colOff>114300</xdr:colOff>
                    <xdr:row>0</xdr:row>
                    <xdr:rowOff>25400</xdr:rowOff>
                  </from>
                  <to>
                    <xdr:col>17</xdr:col>
                    <xdr:colOff>57150</xdr:colOff>
                    <xdr:row>1</xdr:row>
                    <xdr:rowOff>184150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G31"/>
  <sheetViews>
    <sheetView zoomScaleSheetLayoutView="60" workbookViewId="0">
      <pane xSplit="2" ySplit="6" topLeftCell="C7" activePane="bottomRight" state="frozen"/>
      <selection/>
      <selection pane="topRight"/>
      <selection pane="bottomLeft"/>
      <selection pane="bottomRight" activeCell="A1" sqref="A1:F1"/>
    </sheetView>
  </sheetViews>
  <sheetFormatPr defaultColWidth="8.66666666666667" defaultRowHeight="15.75" customHeight="1" outlineLevelCol="6"/>
  <cols>
    <col min="1" max="1" width="8.5" style="11" customWidth="1"/>
    <col min="2" max="2" width="37.3333333333333" style="11" customWidth="1"/>
    <col min="3" max="6" width="21.25" style="11" customWidth="1"/>
    <col min="7" max="32" width="9" style="11"/>
    <col min="33" max="16384" width="8.66666666666667" style="11"/>
  </cols>
  <sheetData>
    <row r="1" s="7" customFormat="1" ht="30" customHeight="1" spans="1:7">
      <c r="A1" s="12" t="s">
        <v>265</v>
      </c>
      <c r="B1" s="12"/>
      <c r="C1" s="12"/>
      <c r="D1" s="12"/>
      <c r="E1" s="12"/>
      <c r="F1" s="12"/>
      <c r="G1" s="76"/>
    </row>
    <row r="2" customHeight="1" spans="1:6">
      <c r="A2" s="13" t="str">
        <f>表头信息!D5&amp;表头信息!E5</f>
        <v>评估基准日：2022年10月31日</v>
      </c>
      <c r="B2" s="13"/>
      <c r="C2" s="13"/>
      <c r="D2" s="13"/>
      <c r="E2" s="13"/>
      <c r="F2" s="13"/>
    </row>
    <row r="3" customHeight="1" spans="1:6">
      <c r="A3" s="18"/>
      <c r="B3" s="18"/>
      <c r="C3" s="18"/>
      <c r="D3" s="13"/>
      <c r="E3" s="13"/>
      <c r="F3" s="56" t="s">
        <v>266</v>
      </c>
    </row>
    <row r="4" customHeight="1" spans="1:6">
      <c r="A4" s="42" t="str">
        <f>表头信息!D2&amp;表头信息!E2</f>
        <v>产权持有单位：西安曲江楼观旅游农业开发有限公司</v>
      </c>
      <c r="B4" s="42"/>
      <c r="C4" s="42"/>
      <c r="D4" s="18"/>
      <c r="E4" s="18"/>
      <c r="F4" s="328" t="s">
        <v>3</v>
      </c>
    </row>
    <row r="5" s="8" customFormat="1" customHeight="1" spans="1:6">
      <c r="A5" s="329" t="s">
        <v>267</v>
      </c>
      <c r="B5" s="329" t="s">
        <v>237</v>
      </c>
      <c r="C5" s="329" t="s">
        <v>238</v>
      </c>
      <c r="D5" s="329" t="s">
        <v>239</v>
      </c>
      <c r="E5" s="329" t="s">
        <v>240</v>
      </c>
      <c r="F5" s="329" t="s">
        <v>268</v>
      </c>
    </row>
    <row r="6" s="8" customFormat="1" customHeight="1" spans="1:6">
      <c r="A6" s="330"/>
      <c r="B6" s="330"/>
      <c r="C6" s="330"/>
      <c r="D6" s="330"/>
      <c r="E6" s="330"/>
      <c r="F6" s="330"/>
    </row>
    <row r="7" s="9" customFormat="1" customHeight="1" spans="1:6">
      <c r="A7" s="331" t="s">
        <v>269</v>
      </c>
      <c r="B7" s="217" t="s">
        <v>176</v>
      </c>
      <c r="C7" s="52">
        <f>'3-1货币资金汇总表'!C27</f>
        <v>0</v>
      </c>
      <c r="D7" s="52">
        <f>'3-1货币资金汇总表'!D27</f>
        <v>0</v>
      </c>
      <c r="E7" s="51">
        <f t="shared" ref="E7:E13" si="0">D7-C7</f>
        <v>0</v>
      </c>
      <c r="F7" s="51">
        <f t="shared" ref="F7:F13" si="1">IF(C7=0,0,E7/ABS(C7))*100</f>
        <v>0</v>
      </c>
    </row>
    <row r="8" s="9" customFormat="1" customHeight="1" spans="1:6">
      <c r="A8" s="331" t="s">
        <v>270</v>
      </c>
      <c r="B8" s="217" t="s">
        <v>178</v>
      </c>
      <c r="C8" s="52">
        <f>'3-2交易性金融资产汇总 '!C27</f>
        <v>0</v>
      </c>
      <c r="D8" s="52">
        <f>'3-2交易性金融资产汇总 '!D27</f>
        <v>0</v>
      </c>
      <c r="E8" s="51">
        <f t="shared" si="0"/>
        <v>0</v>
      </c>
      <c r="F8" s="51">
        <f t="shared" si="1"/>
        <v>0</v>
      </c>
    </row>
    <row r="9" s="9" customFormat="1" customHeight="1" spans="1:6">
      <c r="A9" s="331" t="s">
        <v>271</v>
      </c>
      <c r="B9" s="217" t="s">
        <v>245</v>
      </c>
      <c r="C9" s="52">
        <f>'3-3衍生金融资产'!H27</f>
        <v>0</v>
      </c>
      <c r="D9" s="52">
        <f>'3-3衍生金融资产'!J27</f>
        <v>0</v>
      </c>
      <c r="E9" s="51">
        <f t="shared" si="0"/>
        <v>0</v>
      </c>
      <c r="F9" s="51">
        <f t="shared" si="1"/>
        <v>0</v>
      </c>
    </row>
    <row r="10" s="9" customFormat="1" customHeight="1" spans="1:6">
      <c r="A10" s="331" t="s">
        <v>272</v>
      </c>
      <c r="B10" s="217" t="s">
        <v>180</v>
      </c>
      <c r="C10" s="52">
        <f>'3-4应收票据'!H27</f>
        <v>0</v>
      </c>
      <c r="D10" s="52">
        <f>'3-4应收票据'!I27</f>
        <v>0</v>
      </c>
      <c r="E10" s="51">
        <f t="shared" si="0"/>
        <v>0</v>
      </c>
      <c r="F10" s="51">
        <f t="shared" si="1"/>
        <v>0</v>
      </c>
    </row>
    <row r="11" s="9" customFormat="1" customHeight="1" spans="1:6">
      <c r="A11" s="331" t="s">
        <v>273</v>
      </c>
      <c r="B11" s="217" t="s">
        <v>182</v>
      </c>
      <c r="C11" s="52">
        <f>'3-5应收账款'!I27</f>
        <v>0</v>
      </c>
      <c r="D11" s="52">
        <f>'3-5应收账款'!P27</f>
        <v>0</v>
      </c>
      <c r="E11" s="51">
        <f t="shared" si="0"/>
        <v>0</v>
      </c>
      <c r="F11" s="51">
        <f t="shared" si="1"/>
        <v>0</v>
      </c>
    </row>
    <row r="12" s="9" customFormat="1" customHeight="1" spans="1:6">
      <c r="A12" s="331" t="s">
        <v>274</v>
      </c>
      <c r="B12" s="217" t="s">
        <v>246</v>
      </c>
      <c r="C12" s="52">
        <f>'3-6应收款项融资'!H27</f>
        <v>0</v>
      </c>
      <c r="D12" s="52">
        <f>'3-6应收款项融资'!I27</f>
        <v>0</v>
      </c>
      <c r="E12" s="51">
        <f t="shared" si="0"/>
        <v>0</v>
      </c>
      <c r="F12" s="51">
        <f t="shared" si="1"/>
        <v>0</v>
      </c>
    </row>
    <row r="13" s="9" customFormat="1" customHeight="1" spans="1:6">
      <c r="A13" s="331" t="s">
        <v>275</v>
      </c>
      <c r="B13" s="217" t="s">
        <v>276</v>
      </c>
      <c r="C13" s="51">
        <f>'3-7预付账款'!O27</f>
        <v>0</v>
      </c>
      <c r="D13" s="51">
        <f>'3-7预付账款'!P27</f>
        <v>0</v>
      </c>
      <c r="E13" s="51">
        <f t="shared" si="0"/>
        <v>0</v>
      </c>
      <c r="F13" s="51">
        <f t="shared" si="1"/>
        <v>0</v>
      </c>
    </row>
    <row r="14" s="9" customFormat="1" customHeight="1" spans="1:6">
      <c r="A14" s="331" t="s">
        <v>277</v>
      </c>
      <c r="B14" s="217" t="s">
        <v>190</v>
      </c>
      <c r="C14" s="52">
        <f>'3-8其他应收款汇总'!C27</f>
        <v>0</v>
      </c>
      <c r="D14" s="52">
        <f>'3-8其他应收款汇总'!D27</f>
        <v>0</v>
      </c>
      <c r="E14" s="51">
        <f t="shared" ref="E14:E19" si="2">D14-C14</f>
        <v>0</v>
      </c>
      <c r="F14" s="51">
        <f t="shared" ref="F14:F19" si="3">IF(C14=0,0,E14/ABS(C14))*100</f>
        <v>0</v>
      </c>
    </row>
    <row r="15" s="9" customFormat="1" customHeight="1" spans="1:6">
      <c r="A15" s="331" t="s">
        <v>278</v>
      </c>
      <c r="B15" s="217" t="s">
        <v>192</v>
      </c>
      <c r="C15" s="52">
        <f>'3-9存货汇总'!C27</f>
        <v>0</v>
      </c>
      <c r="D15" s="52">
        <f>'3-9存货汇总'!D27</f>
        <v>0</v>
      </c>
      <c r="E15" s="51">
        <f t="shared" si="2"/>
        <v>0</v>
      </c>
      <c r="F15" s="51">
        <f t="shared" si="3"/>
        <v>0</v>
      </c>
    </row>
    <row r="16" s="9" customFormat="1" customHeight="1" spans="1:6">
      <c r="A16" s="331" t="s">
        <v>279</v>
      </c>
      <c r="B16" s="217" t="s">
        <v>247</v>
      </c>
      <c r="C16" s="52">
        <f>'3-10合同资产'!Q29</f>
        <v>0</v>
      </c>
      <c r="D16" s="52">
        <f>'3-10合同资产'!R29</f>
        <v>0</v>
      </c>
      <c r="E16" s="51">
        <f t="shared" si="2"/>
        <v>0</v>
      </c>
      <c r="F16" s="51">
        <f t="shared" si="3"/>
        <v>0</v>
      </c>
    </row>
    <row r="17" s="9" customFormat="1" customHeight="1" spans="1:6">
      <c r="A17" s="331" t="s">
        <v>280</v>
      </c>
      <c r="B17" s="217" t="s">
        <v>248</v>
      </c>
      <c r="C17" s="52">
        <f>'3-11持有待售资产'!H27</f>
        <v>0</v>
      </c>
      <c r="D17" s="52">
        <f>'3-11持有待售资产'!I27</f>
        <v>0</v>
      </c>
      <c r="E17" s="51">
        <f t="shared" si="2"/>
        <v>0</v>
      </c>
      <c r="F17" s="51">
        <f t="shared" si="3"/>
        <v>0</v>
      </c>
    </row>
    <row r="18" s="9" customFormat="1" customHeight="1" spans="1:6">
      <c r="A18" s="331" t="s">
        <v>281</v>
      </c>
      <c r="B18" s="217" t="s">
        <v>194</v>
      </c>
      <c r="C18" s="52">
        <f>'3-12一年到期非流动资产'!E27</f>
        <v>0</v>
      </c>
      <c r="D18" s="52">
        <f>'3-12一年到期非流动资产'!F27</f>
        <v>0</v>
      </c>
      <c r="E18" s="51">
        <f t="shared" si="2"/>
        <v>0</v>
      </c>
      <c r="F18" s="51">
        <f t="shared" si="3"/>
        <v>0</v>
      </c>
    </row>
    <row r="19" s="9" customFormat="1" customHeight="1" spans="1:6">
      <c r="A19" s="331" t="s">
        <v>282</v>
      </c>
      <c r="B19" s="217" t="s">
        <v>196</v>
      </c>
      <c r="C19" s="52">
        <f>'3-13其他流动资产'!F27</f>
        <v>0</v>
      </c>
      <c r="D19" s="52">
        <f>'3-13其他流动资产'!G27</f>
        <v>0</v>
      </c>
      <c r="E19" s="51">
        <f t="shared" si="2"/>
        <v>0</v>
      </c>
      <c r="F19" s="51">
        <f t="shared" si="3"/>
        <v>0</v>
      </c>
    </row>
    <row r="20" s="9" customFormat="1" customHeight="1" spans="1:6">
      <c r="A20" s="60"/>
      <c r="B20" s="332"/>
      <c r="C20" s="52"/>
      <c r="D20" s="51"/>
      <c r="E20" s="51"/>
      <c r="F20" s="51"/>
    </row>
    <row r="21" s="9" customFormat="1" customHeight="1" spans="1:6">
      <c r="A21" s="60"/>
      <c r="B21" s="332"/>
      <c r="C21" s="52"/>
      <c r="D21" s="51"/>
      <c r="E21" s="51"/>
      <c r="F21" s="51"/>
    </row>
    <row r="22" s="9" customFormat="1" customHeight="1" spans="1:6">
      <c r="A22" s="60"/>
      <c r="B22" s="332"/>
      <c r="C22" s="52"/>
      <c r="D22" s="51"/>
      <c r="E22" s="51"/>
      <c r="F22" s="51"/>
    </row>
    <row r="23" s="9" customFormat="1" customHeight="1" spans="1:6">
      <c r="A23" s="60"/>
      <c r="B23" s="332"/>
      <c r="C23" s="52"/>
      <c r="D23" s="51"/>
      <c r="E23" s="51"/>
      <c r="F23" s="51"/>
    </row>
    <row r="24" s="9" customFormat="1" customHeight="1" spans="1:6">
      <c r="A24" s="60"/>
      <c r="B24" s="332"/>
      <c r="C24" s="52"/>
      <c r="D24" s="51"/>
      <c r="E24" s="51"/>
      <c r="F24" s="51"/>
    </row>
    <row r="25" s="9" customFormat="1" customHeight="1" spans="1:6">
      <c r="A25" s="60"/>
      <c r="B25" s="332"/>
      <c r="C25" s="52"/>
      <c r="D25" s="51"/>
      <c r="E25" s="51"/>
      <c r="F25" s="51"/>
    </row>
    <row r="26" s="9" customFormat="1" customHeight="1" spans="1:6">
      <c r="A26" s="183" t="s">
        <v>45</v>
      </c>
      <c r="B26" s="184"/>
      <c r="C26" s="52">
        <f>SUM(C7:C25)</f>
        <v>0</v>
      </c>
      <c r="D26" s="52">
        <f>SUM(D7:D25)</f>
        <v>0</v>
      </c>
      <c r="E26" s="52">
        <f>IF(SUM(E7:E25)-(D26-C26)&lt;0.001,SUM(E7:E25),"false")</f>
        <v>0</v>
      </c>
      <c r="F26" s="51">
        <f>IF(C26=0,0,E26/ABS(C26))*100</f>
        <v>0</v>
      </c>
    </row>
    <row r="27" s="265" customFormat="1" customHeight="1" spans="1:6">
      <c r="A27" s="333"/>
      <c r="B27" s="333"/>
      <c r="C27" s="334"/>
      <c r="D27" s="334"/>
      <c r="E27" s="335"/>
      <c r="F27" s="335"/>
    </row>
    <row r="28" s="36" customFormat="1" customHeight="1" spans="1:6">
      <c r="A28" s="35" t="str">
        <f>表头信息!D8&amp;表头信息!E8</f>
        <v>产权持有单位填表人：谭勃</v>
      </c>
      <c r="B28" s="35"/>
      <c r="C28" s="35"/>
      <c r="E28" s="37" t="str">
        <f>表头信息!D20&amp;表头信息!E23</f>
        <v>评估人员：柳青、殷涛</v>
      </c>
      <c r="F28" s="37"/>
    </row>
    <row r="29" s="36" customFormat="1" customHeight="1" spans="1:1">
      <c r="A29" s="38" t="str">
        <f>表头信息!D11&amp;表头信息!E11</f>
        <v>填表日期：2022年11月2日</v>
      </c>
    </row>
    <row r="31" customHeight="1" spans="4:6">
      <c r="D31" s="71"/>
      <c r="E31" s="71"/>
      <c r="F31" s="71"/>
    </row>
  </sheetData>
  <mergeCells count="12">
    <mergeCell ref="A1:F1"/>
    <mergeCell ref="A2:F2"/>
    <mergeCell ref="A4:C4"/>
    <mergeCell ref="A26:B26"/>
    <mergeCell ref="A28:C28"/>
    <mergeCell ref="E28:F28"/>
    <mergeCell ref="A5:A6"/>
    <mergeCell ref="B5:B6"/>
    <mergeCell ref="C5:C6"/>
    <mergeCell ref="D5:D6"/>
    <mergeCell ref="E5:E6"/>
    <mergeCell ref="F5:F6"/>
  </mergeCells>
  <hyperlinks>
    <hyperlink ref="B7" location="'3-1货币资金汇总表'!A1" display="货币资金"/>
    <hyperlink ref="B8" location="'3-2交易性金融资产汇总 '!A1" display="交易性金融资产"/>
    <hyperlink ref="B10" location="'3-4应收票据'!A1" display="应收票据"/>
    <hyperlink ref="B11" location="'3-5应收账款'!A1" display="应收账款"/>
    <hyperlink ref="B13" location="'3-7预付账款'!A1" display="预付账款"/>
    <hyperlink ref="B14" location="'3-8其他应收款汇总'!A1" display="其他应收款"/>
    <hyperlink ref="B15" location="'3-9存货汇总'!A1" display="存货"/>
    <hyperlink ref="B18" location="'3-12一年到期非流动资产'!A1" display="一年内到期的非流动资产"/>
    <hyperlink ref="B19" location="'3-13其他流动资产'!A1" display="其他流动资产"/>
    <hyperlink ref="A1:F1" location="'2-分类汇总'!B7" display="流动资产评估汇总表"/>
    <hyperlink ref="B12" location="'3-6应收款项融资'!A1" display="应收款项融资"/>
    <hyperlink ref="B16" location="'3-10合同资产'!A1" display="合同资产"/>
    <hyperlink ref="B9" location="'3-3衍生金融资产'!A1" display="衍生金融资产"/>
    <hyperlink ref="B17" location="'3-11持有待售资产'!A1" display="持有待售资产"/>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33"/>
  <sheetViews>
    <sheetView view="pageBreakPreview" zoomScale="85" zoomScaleNormal="100" workbookViewId="0">
      <pane xSplit="1" ySplit="6" topLeftCell="B16" activePane="bottomRight" state="frozen"/>
      <selection/>
      <selection pane="topRight"/>
      <selection pane="bottomLeft"/>
      <selection pane="bottomRight" activeCell="A1" sqref="A1:Q1"/>
    </sheetView>
  </sheetViews>
  <sheetFormatPr defaultColWidth="8.66666666666667" defaultRowHeight="15.75" customHeight="1"/>
  <cols>
    <col min="1" max="1" width="4.33333333333333" style="11" customWidth="1"/>
    <col min="2" max="2" width="6.25" style="11" customWidth="1"/>
    <col min="3" max="3" width="10.0833333333333" style="11" customWidth="1"/>
    <col min="4" max="4" width="17.8333333333333" style="11" customWidth="1"/>
    <col min="5" max="5" width="8.58333333333333" style="11" customWidth="1"/>
    <col min="6" max="10" width="5.33333333333333" style="11" customWidth="1"/>
    <col min="11" max="11" width="6.58333333333333" style="11" customWidth="1"/>
    <col min="12" max="16" width="8.25" style="11" customWidth="1"/>
    <col min="17" max="17" width="8.08333333333333" style="11" customWidth="1"/>
    <col min="18" max="32" width="9" style="11"/>
    <col min="33" max="16384" width="8.66666666666667" style="11"/>
  </cols>
  <sheetData>
    <row r="1" s="7" customFormat="1" ht="30" customHeight="1" spans="1:17">
      <c r="A1" s="12" t="str">
        <f>"投资性房地产—土地使用权评估"&amp;表头信息!E35&amp;"（采用成本模式计量）"</f>
        <v>投资性房地产—土地使用权评估明细表（采用成本模式计量）</v>
      </c>
      <c r="B1" s="12"/>
      <c r="C1" s="12"/>
      <c r="D1" s="12"/>
      <c r="E1" s="12"/>
      <c r="F1" s="12"/>
      <c r="G1" s="12"/>
      <c r="H1" s="46"/>
      <c r="I1" s="46"/>
      <c r="J1" s="46"/>
      <c r="K1" s="46"/>
      <c r="L1" s="46"/>
      <c r="M1" s="46"/>
      <c r="N1" s="46"/>
      <c r="O1" s="46"/>
      <c r="P1" s="46"/>
      <c r="Q1" s="46"/>
    </row>
    <row r="2" customHeight="1" spans="1:17">
      <c r="A2" s="13" t="str">
        <f>表头信息!D5&amp;表头信息!E5</f>
        <v>评估基准日：2022年10月31日</v>
      </c>
      <c r="B2" s="13"/>
      <c r="C2" s="13"/>
      <c r="D2" s="13"/>
      <c r="E2" s="13"/>
      <c r="F2" s="13"/>
      <c r="G2" s="13"/>
      <c r="H2" s="13"/>
      <c r="I2" s="13"/>
      <c r="J2" s="13"/>
      <c r="K2" s="14"/>
      <c r="L2" s="14"/>
      <c r="M2" s="14"/>
      <c r="N2" s="14"/>
      <c r="O2" s="14"/>
      <c r="P2" s="14"/>
      <c r="Q2" s="14"/>
    </row>
    <row r="3" customHeight="1" spans="1:17">
      <c r="A3" s="18"/>
      <c r="B3" s="13"/>
      <c r="C3" s="13"/>
      <c r="D3" s="13"/>
      <c r="E3" s="13"/>
      <c r="F3" s="13"/>
      <c r="G3" s="13"/>
      <c r="H3" s="13"/>
      <c r="I3" s="13"/>
      <c r="J3" s="13"/>
      <c r="K3" s="14"/>
      <c r="L3" s="14"/>
      <c r="M3" s="14"/>
      <c r="N3" s="14"/>
      <c r="O3" s="14"/>
      <c r="P3" s="15" t="s">
        <v>653</v>
      </c>
      <c r="Q3" s="86"/>
    </row>
    <row r="4" customHeight="1" spans="1:17">
      <c r="A4" s="16" t="str">
        <f>表头信息!D2&amp;表头信息!E2</f>
        <v>产权持有单位：西安曲江楼观旅游农业开发有限公司</v>
      </c>
      <c r="B4" s="16"/>
      <c r="C4" s="16"/>
      <c r="D4" s="16"/>
      <c r="E4" s="16"/>
      <c r="F4" s="18"/>
      <c r="G4" s="18"/>
      <c r="H4" s="18"/>
      <c r="I4" s="18"/>
      <c r="J4" s="18"/>
      <c r="K4" s="18"/>
      <c r="L4" s="18"/>
      <c r="M4" s="18"/>
      <c r="N4" s="18"/>
      <c r="O4" s="18"/>
      <c r="P4" s="18"/>
      <c r="Q4" s="19" t="s">
        <v>3</v>
      </c>
    </row>
    <row r="5" s="8" customFormat="1" customHeight="1" spans="1:17">
      <c r="A5" s="20" t="s">
        <v>5</v>
      </c>
      <c r="B5" s="20" t="s">
        <v>654</v>
      </c>
      <c r="C5" s="20" t="s">
        <v>655</v>
      </c>
      <c r="D5" s="20" t="s">
        <v>641</v>
      </c>
      <c r="E5" s="20" t="s">
        <v>656</v>
      </c>
      <c r="F5" s="20" t="s">
        <v>657</v>
      </c>
      <c r="G5" s="20" t="s">
        <v>658</v>
      </c>
      <c r="H5" s="20" t="s">
        <v>659</v>
      </c>
      <c r="I5" s="20" t="s">
        <v>660</v>
      </c>
      <c r="J5" s="20" t="s">
        <v>661</v>
      </c>
      <c r="K5" s="20" t="s">
        <v>662</v>
      </c>
      <c r="L5" s="20" t="s">
        <v>522</v>
      </c>
      <c r="M5" s="20" t="s">
        <v>238</v>
      </c>
      <c r="N5" s="20" t="s">
        <v>239</v>
      </c>
      <c r="O5" s="20" t="s">
        <v>240</v>
      </c>
      <c r="P5" s="20" t="s">
        <v>241</v>
      </c>
      <c r="Q5" s="20" t="s">
        <v>8</v>
      </c>
    </row>
    <row r="6" s="8" customFormat="1" customHeight="1" spans="1:17">
      <c r="A6" s="21"/>
      <c r="B6" s="21"/>
      <c r="C6" s="21"/>
      <c r="D6" s="21"/>
      <c r="E6" s="21"/>
      <c r="F6" s="21"/>
      <c r="G6" s="21"/>
      <c r="H6" s="21"/>
      <c r="I6" s="21"/>
      <c r="J6" s="21"/>
      <c r="K6" s="21"/>
      <c r="L6" s="21"/>
      <c r="M6" s="21"/>
      <c r="N6" s="21"/>
      <c r="O6" s="21"/>
      <c r="P6" s="21"/>
      <c r="Q6" s="21"/>
    </row>
    <row r="7" s="9" customFormat="1" customHeight="1" spans="1:17">
      <c r="A7" s="22">
        <v>1</v>
      </c>
      <c r="B7" s="22"/>
      <c r="C7" s="136"/>
      <c r="D7" s="136"/>
      <c r="E7" s="23"/>
      <c r="F7" s="24"/>
      <c r="G7" s="22"/>
      <c r="H7" s="22"/>
      <c r="I7" s="22"/>
      <c r="J7" s="22"/>
      <c r="K7" s="25"/>
      <c r="L7" s="25"/>
      <c r="M7" s="25"/>
      <c r="N7" s="25"/>
      <c r="O7" s="51">
        <f>N7-M7</f>
        <v>0</v>
      </c>
      <c r="P7" s="51">
        <f>IF(M7=0,0,O7/ABS(M7))*100</f>
        <v>0</v>
      </c>
      <c r="Q7" s="26"/>
    </row>
    <row r="8" s="9" customFormat="1" customHeight="1" spans="1:17">
      <c r="A8" s="22">
        <v>2</v>
      </c>
      <c r="B8" s="22"/>
      <c r="C8" s="136"/>
      <c r="D8" s="136"/>
      <c r="E8" s="23"/>
      <c r="F8" s="24"/>
      <c r="G8" s="22"/>
      <c r="H8" s="22"/>
      <c r="I8" s="22"/>
      <c r="J8" s="22"/>
      <c r="K8" s="25"/>
      <c r="L8" s="25"/>
      <c r="M8" s="25"/>
      <c r="N8" s="25"/>
      <c r="O8" s="51">
        <f t="shared" ref="O8:O24" si="0">N8-M8</f>
        <v>0</v>
      </c>
      <c r="P8" s="51">
        <f t="shared" ref="P8:P27" si="1">IF(M8=0,0,O8/ABS(M8))*100</f>
        <v>0</v>
      </c>
      <c r="Q8" s="26"/>
    </row>
    <row r="9" s="9" customFormat="1" customHeight="1" spans="1:17">
      <c r="A9" s="22">
        <v>3</v>
      </c>
      <c r="B9" s="22"/>
      <c r="C9" s="136"/>
      <c r="D9" s="136"/>
      <c r="E9" s="23"/>
      <c r="F9" s="24"/>
      <c r="G9" s="22"/>
      <c r="H9" s="22"/>
      <c r="I9" s="22"/>
      <c r="J9" s="22"/>
      <c r="K9" s="25"/>
      <c r="L9" s="25"/>
      <c r="M9" s="25"/>
      <c r="N9" s="25"/>
      <c r="O9" s="51">
        <f t="shared" si="0"/>
        <v>0</v>
      </c>
      <c r="P9" s="51">
        <f t="shared" si="1"/>
        <v>0</v>
      </c>
      <c r="Q9" s="26"/>
    </row>
    <row r="10" s="9" customFormat="1" customHeight="1" spans="1:17">
      <c r="A10" s="22">
        <v>4</v>
      </c>
      <c r="B10" s="22"/>
      <c r="C10" s="136"/>
      <c r="D10" s="136"/>
      <c r="E10" s="23"/>
      <c r="F10" s="24"/>
      <c r="G10" s="22"/>
      <c r="H10" s="22"/>
      <c r="I10" s="22"/>
      <c r="J10" s="22"/>
      <c r="K10" s="25"/>
      <c r="L10" s="25"/>
      <c r="M10" s="25"/>
      <c r="N10" s="25"/>
      <c r="O10" s="51">
        <f t="shared" si="0"/>
        <v>0</v>
      </c>
      <c r="P10" s="51">
        <f t="shared" si="1"/>
        <v>0</v>
      </c>
      <c r="Q10" s="26"/>
    </row>
    <row r="11" s="9" customFormat="1" customHeight="1" spans="1:17">
      <c r="A11" s="22">
        <v>5</v>
      </c>
      <c r="B11" s="22"/>
      <c r="C11" s="136"/>
      <c r="D11" s="136"/>
      <c r="E11" s="23"/>
      <c r="F11" s="24"/>
      <c r="G11" s="22"/>
      <c r="H11" s="22"/>
      <c r="I11" s="22"/>
      <c r="J11" s="22"/>
      <c r="K11" s="25"/>
      <c r="L11" s="25"/>
      <c r="M11" s="25"/>
      <c r="N11" s="25"/>
      <c r="O11" s="51">
        <f t="shared" si="0"/>
        <v>0</v>
      </c>
      <c r="P11" s="51">
        <f t="shared" si="1"/>
        <v>0</v>
      </c>
      <c r="Q11" s="26"/>
    </row>
    <row r="12" s="9" customFormat="1" customHeight="1" spans="1:17">
      <c r="A12" s="22">
        <v>6</v>
      </c>
      <c r="B12" s="22"/>
      <c r="C12" s="136"/>
      <c r="D12" s="136"/>
      <c r="E12" s="23"/>
      <c r="F12" s="24"/>
      <c r="G12" s="22"/>
      <c r="H12" s="22"/>
      <c r="I12" s="22"/>
      <c r="J12" s="22"/>
      <c r="K12" s="25"/>
      <c r="L12" s="25"/>
      <c r="M12" s="25"/>
      <c r="N12" s="25"/>
      <c r="O12" s="51">
        <f t="shared" si="0"/>
        <v>0</v>
      </c>
      <c r="P12" s="51">
        <f t="shared" si="1"/>
        <v>0</v>
      </c>
      <c r="Q12" s="26"/>
    </row>
    <row r="13" s="9" customFormat="1" customHeight="1" spans="1:17">
      <c r="A13" s="22">
        <v>7</v>
      </c>
      <c r="B13" s="22"/>
      <c r="C13" s="136"/>
      <c r="D13" s="136"/>
      <c r="E13" s="23"/>
      <c r="F13" s="24"/>
      <c r="G13" s="22"/>
      <c r="H13" s="22"/>
      <c r="I13" s="22"/>
      <c r="J13" s="22"/>
      <c r="K13" s="25"/>
      <c r="L13" s="25"/>
      <c r="M13" s="25"/>
      <c r="N13" s="25"/>
      <c r="O13" s="51">
        <f t="shared" si="0"/>
        <v>0</v>
      </c>
      <c r="P13" s="51">
        <f t="shared" si="1"/>
        <v>0</v>
      </c>
      <c r="Q13" s="26"/>
    </row>
    <row r="14" s="9" customFormat="1" customHeight="1" spans="1:17">
      <c r="A14" s="22">
        <v>8</v>
      </c>
      <c r="B14" s="22"/>
      <c r="C14" s="136"/>
      <c r="D14" s="136"/>
      <c r="E14" s="23"/>
      <c r="F14" s="24"/>
      <c r="G14" s="22"/>
      <c r="H14" s="22"/>
      <c r="I14" s="22"/>
      <c r="J14" s="22"/>
      <c r="K14" s="25"/>
      <c r="L14" s="25"/>
      <c r="M14" s="25"/>
      <c r="N14" s="25"/>
      <c r="O14" s="51">
        <f t="shared" si="0"/>
        <v>0</v>
      </c>
      <c r="P14" s="51">
        <f t="shared" si="1"/>
        <v>0</v>
      </c>
      <c r="Q14" s="26"/>
    </row>
    <row r="15" s="9" customFormat="1" customHeight="1" spans="1:17">
      <c r="A15" s="22">
        <v>9</v>
      </c>
      <c r="B15" s="22"/>
      <c r="C15" s="136"/>
      <c r="D15" s="136"/>
      <c r="E15" s="23"/>
      <c r="F15" s="24"/>
      <c r="G15" s="22"/>
      <c r="H15" s="22"/>
      <c r="I15" s="22"/>
      <c r="J15" s="22"/>
      <c r="K15" s="25"/>
      <c r="L15" s="25"/>
      <c r="M15" s="25"/>
      <c r="N15" s="25"/>
      <c r="O15" s="51">
        <f t="shared" si="0"/>
        <v>0</v>
      </c>
      <c r="P15" s="51">
        <f t="shared" si="1"/>
        <v>0</v>
      </c>
      <c r="Q15" s="26"/>
    </row>
    <row r="16" s="9" customFormat="1" customHeight="1" spans="1:17">
      <c r="A16" s="22">
        <v>10</v>
      </c>
      <c r="B16" s="22"/>
      <c r="C16" s="136"/>
      <c r="D16" s="136"/>
      <c r="E16" s="23"/>
      <c r="F16" s="24"/>
      <c r="G16" s="22"/>
      <c r="H16" s="22"/>
      <c r="I16" s="22"/>
      <c r="J16" s="22"/>
      <c r="K16" s="25"/>
      <c r="L16" s="25"/>
      <c r="M16" s="25"/>
      <c r="N16" s="25"/>
      <c r="O16" s="51">
        <f t="shared" si="0"/>
        <v>0</v>
      </c>
      <c r="P16" s="51">
        <f t="shared" si="1"/>
        <v>0</v>
      </c>
      <c r="Q16" s="26"/>
    </row>
    <row r="17" s="9" customFormat="1" customHeight="1" spans="1:17">
      <c r="A17" s="22">
        <v>11</v>
      </c>
      <c r="B17" s="22"/>
      <c r="C17" s="136"/>
      <c r="D17" s="136"/>
      <c r="E17" s="23"/>
      <c r="F17" s="24"/>
      <c r="G17" s="22"/>
      <c r="H17" s="22"/>
      <c r="I17" s="22"/>
      <c r="J17" s="22"/>
      <c r="K17" s="25"/>
      <c r="L17" s="25"/>
      <c r="M17" s="25"/>
      <c r="N17" s="25"/>
      <c r="O17" s="51">
        <f t="shared" si="0"/>
        <v>0</v>
      </c>
      <c r="P17" s="51">
        <f t="shared" si="1"/>
        <v>0</v>
      </c>
      <c r="Q17" s="26"/>
    </row>
    <row r="18" s="9" customFormat="1" customHeight="1" spans="1:17">
      <c r="A18" s="22">
        <v>12</v>
      </c>
      <c r="B18" s="22"/>
      <c r="C18" s="136"/>
      <c r="D18" s="136"/>
      <c r="E18" s="23"/>
      <c r="F18" s="24"/>
      <c r="G18" s="22"/>
      <c r="H18" s="22"/>
      <c r="I18" s="22"/>
      <c r="J18" s="22"/>
      <c r="K18" s="25"/>
      <c r="L18" s="25"/>
      <c r="M18" s="25"/>
      <c r="N18" s="25"/>
      <c r="O18" s="51">
        <f t="shared" si="0"/>
        <v>0</v>
      </c>
      <c r="P18" s="51">
        <f t="shared" si="1"/>
        <v>0</v>
      </c>
      <c r="Q18" s="26"/>
    </row>
    <row r="19" s="9" customFormat="1" customHeight="1" spans="1:17">
      <c r="A19" s="22">
        <v>13</v>
      </c>
      <c r="B19" s="22"/>
      <c r="C19" s="136"/>
      <c r="D19" s="136"/>
      <c r="E19" s="23"/>
      <c r="F19" s="24"/>
      <c r="G19" s="22"/>
      <c r="H19" s="22"/>
      <c r="I19" s="22"/>
      <c r="J19" s="22"/>
      <c r="K19" s="25"/>
      <c r="L19" s="25"/>
      <c r="M19" s="25"/>
      <c r="N19" s="25"/>
      <c r="O19" s="51">
        <f t="shared" si="0"/>
        <v>0</v>
      </c>
      <c r="P19" s="51">
        <f t="shared" si="1"/>
        <v>0</v>
      </c>
      <c r="Q19" s="26"/>
    </row>
    <row r="20" s="9" customFormat="1" customHeight="1" spans="1:17">
      <c r="A20" s="22">
        <v>14</v>
      </c>
      <c r="B20" s="22"/>
      <c r="C20" s="136"/>
      <c r="D20" s="136"/>
      <c r="E20" s="23"/>
      <c r="F20" s="24"/>
      <c r="G20" s="22"/>
      <c r="H20" s="22"/>
      <c r="I20" s="22"/>
      <c r="J20" s="22"/>
      <c r="K20" s="25"/>
      <c r="L20" s="25"/>
      <c r="M20" s="25"/>
      <c r="N20" s="25"/>
      <c r="O20" s="51">
        <f t="shared" si="0"/>
        <v>0</v>
      </c>
      <c r="P20" s="51">
        <f t="shared" si="1"/>
        <v>0</v>
      </c>
      <c r="Q20" s="26"/>
    </row>
    <row r="21" s="9" customFormat="1" customHeight="1" spans="1:17">
      <c r="A21" s="22">
        <v>15</v>
      </c>
      <c r="B21" s="22"/>
      <c r="C21" s="136"/>
      <c r="D21" s="136"/>
      <c r="E21" s="23"/>
      <c r="F21" s="24"/>
      <c r="G21" s="22"/>
      <c r="H21" s="22"/>
      <c r="I21" s="22"/>
      <c r="J21" s="22"/>
      <c r="K21" s="25"/>
      <c r="L21" s="25"/>
      <c r="M21" s="25"/>
      <c r="N21" s="25"/>
      <c r="O21" s="51">
        <f t="shared" si="0"/>
        <v>0</v>
      </c>
      <c r="P21" s="51">
        <f t="shared" si="1"/>
        <v>0</v>
      </c>
      <c r="Q21" s="26"/>
    </row>
    <row r="22" s="9" customFormat="1" customHeight="1" spans="1:17">
      <c r="A22" s="22">
        <v>16</v>
      </c>
      <c r="B22" s="22"/>
      <c r="C22" s="136"/>
      <c r="D22" s="136"/>
      <c r="E22" s="23"/>
      <c r="F22" s="24"/>
      <c r="G22" s="22"/>
      <c r="H22" s="22"/>
      <c r="I22" s="22"/>
      <c r="J22" s="22"/>
      <c r="K22" s="25"/>
      <c r="L22" s="25"/>
      <c r="M22" s="25"/>
      <c r="N22" s="25"/>
      <c r="O22" s="51">
        <f t="shared" si="0"/>
        <v>0</v>
      </c>
      <c r="P22" s="51">
        <f t="shared" si="1"/>
        <v>0</v>
      </c>
      <c r="Q22" s="26"/>
    </row>
    <row r="23" s="9" customFormat="1" customHeight="1" spans="1:17">
      <c r="A23" s="22">
        <v>17</v>
      </c>
      <c r="B23" s="22"/>
      <c r="C23" s="136"/>
      <c r="D23" s="136"/>
      <c r="E23" s="23"/>
      <c r="F23" s="24"/>
      <c r="G23" s="22"/>
      <c r="H23" s="22"/>
      <c r="I23" s="22"/>
      <c r="J23" s="22"/>
      <c r="K23" s="25"/>
      <c r="L23" s="25"/>
      <c r="M23" s="25"/>
      <c r="N23" s="25"/>
      <c r="O23" s="51">
        <f t="shared" si="0"/>
        <v>0</v>
      </c>
      <c r="P23" s="51">
        <f t="shared" si="1"/>
        <v>0</v>
      </c>
      <c r="Q23" s="26"/>
    </row>
    <row r="24" s="9" customFormat="1" customHeight="1" spans="1:17">
      <c r="A24" s="22">
        <v>18</v>
      </c>
      <c r="B24" s="22"/>
      <c r="C24" s="136"/>
      <c r="D24" s="136"/>
      <c r="E24" s="23"/>
      <c r="F24" s="24"/>
      <c r="G24" s="22"/>
      <c r="H24" s="22"/>
      <c r="I24" s="22"/>
      <c r="J24" s="22"/>
      <c r="K24" s="25"/>
      <c r="L24" s="25"/>
      <c r="M24" s="25"/>
      <c r="N24" s="25"/>
      <c r="O24" s="51">
        <f t="shared" si="0"/>
        <v>0</v>
      </c>
      <c r="P24" s="51">
        <f t="shared" si="1"/>
        <v>0</v>
      </c>
      <c r="Q24" s="26"/>
    </row>
    <row r="25" s="9" customFormat="1" customHeight="1" spans="1:17">
      <c r="A25" s="27" t="s">
        <v>384</v>
      </c>
      <c r="B25" s="28"/>
      <c r="C25" s="28"/>
      <c r="D25" s="28"/>
      <c r="E25" s="28"/>
      <c r="F25" s="28"/>
      <c r="G25" s="28"/>
      <c r="H25" s="28"/>
      <c r="I25" s="28"/>
      <c r="J25" s="29"/>
      <c r="K25" s="51">
        <f>SUM(K7:K24)</f>
        <v>0</v>
      </c>
      <c r="L25" s="51">
        <f>SUM(L7:L24)</f>
        <v>0</v>
      </c>
      <c r="M25" s="51">
        <f>SUM(M7:M24)</f>
        <v>0</v>
      </c>
      <c r="N25" s="51">
        <f>SUM(N7:N24)</f>
        <v>0</v>
      </c>
      <c r="O25" s="51">
        <f>IF(SUM(O7:O24)-(N25-M25)&lt;0.001,SUM(O7:O24),"false")</f>
        <v>0</v>
      </c>
      <c r="P25" s="51">
        <f t="shared" si="1"/>
        <v>0</v>
      </c>
      <c r="Q25" s="63" t="s">
        <v>314</v>
      </c>
    </row>
    <row r="26" s="9" customFormat="1" customHeight="1" spans="1:17">
      <c r="A26" s="27" t="s">
        <v>649</v>
      </c>
      <c r="B26" s="28"/>
      <c r="C26" s="28"/>
      <c r="D26" s="28"/>
      <c r="E26" s="28"/>
      <c r="F26" s="28"/>
      <c r="G26" s="28"/>
      <c r="H26" s="28"/>
      <c r="I26" s="28"/>
      <c r="J26" s="29"/>
      <c r="K26" s="101"/>
      <c r="L26" s="130"/>
      <c r="M26" s="130"/>
      <c r="N26" s="130"/>
      <c r="O26" s="51">
        <f>N26-M26</f>
        <v>0</v>
      </c>
      <c r="P26" s="51">
        <f t="shared" si="1"/>
        <v>0</v>
      </c>
      <c r="Q26" s="63" t="s">
        <v>314</v>
      </c>
    </row>
    <row r="27" s="9" customFormat="1" customHeight="1" spans="1:17">
      <c r="A27" s="27" t="s">
        <v>384</v>
      </c>
      <c r="B27" s="28"/>
      <c r="C27" s="28"/>
      <c r="D27" s="28"/>
      <c r="E27" s="28"/>
      <c r="F27" s="28"/>
      <c r="G27" s="28"/>
      <c r="H27" s="28"/>
      <c r="I27" s="28"/>
      <c r="J27" s="29"/>
      <c r="K27" s="51">
        <f>K25-K26</f>
        <v>0</v>
      </c>
      <c r="L27" s="51">
        <f>L25-L26</f>
        <v>0</v>
      </c>
      <c r="M27" s="84">
        <f>M25-M26</f>
        <v>0</v>
      </c>
      <c r="N27" s="84">
        <f>N25-N26</f>
        <v>0</v>
      </c>
      <c r="O27" s="84">
        <f>O25-O26</f>
        <v>0</v>
      </c>
      <c r="P27" s="51">
        <f t="shared" si="1"/>
        <v>0</v>
      </c>
      <c r="Q27" s="63" t="s">
        <v>314</v>
      </c>
    </row>
    <row r="28" s="10" customFormat="1" customHeight="1" spans="1:11">
      <c r="A28" s="32"/>
      <c r="D28" s="33"/>
      <c r="E28" s="33"/>
      <c r="F28" s="33"/>
      <c r="G28" s="34"/>
      <c r="H28" s="34"/>
      <c r="I28" s="34"/>
      <c r="J28" s="34"/>
      <c r="K28" s="34"/>
    </row>
    <row r="29" s="10" customFormat="1" customHeight="1" spans="1:17">
      <c r="A29" s="35" t="str">
        <f>表头信息!D8&amp;表头信息!E8</f>
        <v>产权持有单位填表人：谭勃</v>
      </c>
      <c r="B29" s="35"/>
      <c r="C29" s="35"/>
      <c r="D29" s="35"/>
      <c r="E29" s="35"/>
      <c r="F29" s="35"/>
      <c r="I29" s="39"/>
      <c r="J29" s="39"/>
      <c r="M29" s="37" t="str">
        <f>表头信息!D20&amp;表头信息!H23</f>
        <v>评估人员：</v>
      </c>
      <c r="N29" s="37"/>
      <c r="O29" s="37"/>
      <c r="P29" s="37"/>
      <c r="Q29" s="37"/>
    </row>
    <row r="30" s="10" customFormat="1" customHeight="1" spans="1:10">
      <c r="A30" s="38" t="str">
        <f>表头信息!D11&amp;表头信息!E11</f>
        <v>填表日期：2022年11月2日</v>
      </c>
      <c r="B30" s="36"/>
      <c r="C30" s="36"/>
      <c r="D30" s="36"/>
      <c r="E30" s="39"/>
      <c r="F30" s="39"/>
      <c r="H30" s="39"/>
      <c r="I30" s="39"/>
      <c r="J30" s="39"/>
    </row>
    <row r="33" customHeight="1" spans="4:6">
      <c r="D33" s="71"/>
      <c r="E33" s="71"/>
      <c r="F33" s="71"/>
    </row>
  </sheetData>
  <protectedRanges>
    <protectedRange sqref="A7:N24 L26:N26 Q7:Q24" name="区域1"/>
  </protectedRanges>
  <mergeCells count="27">
    <mergeCell ref="A1:Q1"/>
    <mergeCell ref="A2:Q2"/>
    <mergeCell ref="P3:Q3"/>
    <mergeCell ref="A4:E4"/>
    <mergeCell ref="A25:J25"/>
    <mergeCell ref="A26:J26"/>
    <mergeCell ref="A27:J27"/>
    <mergeCell ref="D28:F28"/>
    <mergeCell ref="A29:F29"/>
    <mergeCell ref="M29:Q29"/>
    <mergeCell ref="A5:A6"/>
    <mergeCell ref="B5:B6"/>
    <mergeCell ref="C5:C6"/>
    <mergeCell ref="D5:D6"/>
    <mergeCell ref="E5:E6"/>
    <mergeCell ref="F5:F6"/>
    <mergeCell ref="G5:G6"/>
    <mergeCell ref="H5:H6"/>
    <mergeCell ref="I5:I6"/>
    <mergeCell ref="J5:J6"/>
    <mergeCell ref="K5:K6"/>
    <mergeCell ref="L5:L6"/>
    <mergeCell ref="M5:M6"/>
    <mergeCell ref="N5:N6"/>
    <mergeCell ref="O5:O6"/>
    <mergeCell ref="P5:P6"/>
    <mergeCell ref="Q5:Q6"/>
  </mergeCells>
  <hyperlinks>
    <hyperlink ref="A1:Q1" location="'4-7投资性房地产汇总'!B9" display="=&quot;投资性房地产—土地使用权评估&quot;&amp;表头信息!E35&amp;&quot;（采用成本模式计量）&quot;"/>
  </hyperlinks>
  <printOptions horizontalCentered="1"/>
  <pageMargins left="0.354330708661417" right="0.354330708661417" top="0.78740157480315" bottom="0.590551181102362" header="0.590551181102362" footer="0.393700787401575"/>
  <pageSetup paperSize="9" fitToHeight="0" orientation="landscape" blackAndWhite="1" horizontalDpi="600"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2088" name="Check Box 72" r:id="rId4">
              <controlPr defaultSize="0">
                <anchor moveWithCells="1">
                  <from>
                    <xdr:col>17</xdr:col>
                    <xdr:colOff>76200</xdr:colOff>
                    <xdr:row>0</xdr:row>
                    <xdr:rowOff>69850</xdr:rowOff>
                  </from>
                  <to>
                    <xdr:col>19</xdr:col>
                    <xdr:colOff>387350</xdr:colOff>
                    <xdr:row>1</xdr:row>
                    <xdr:rowOff>63500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2"/>
  <sheetViews>
    <sheetView view="pageBreakPreview" zoomScale="85" zoomScaleNormal="100" workbookViewId="0">
      <pane xSplit="1" ySplit="6" topLeftCell="B7" activePane="bottomRight" state="frozen"/>
      <selection/>
      <selection pane="topRight"/>
      <selection pane="bottomLeft"/>
      <selection pane="bottomRight" activeCell="A1" sqref="A1:Q1"/>
    </sheetView>
  </sheetViews>
  <sheetFormatPr defaultColWidth="8.66666666666667" defaultRowHeight="15.75" customHeight="1"/>
  <cols>
    <col min="1" max="1" width="6.33333333333333" style="11" customWidth="1"/>
    <col min="2" max="2" width="6.83333333333333" style="11" customWidth="1"/>
    <col min="3" max="3" width="9.08333333333333" style="11" customWidth="1"/>
    <col min="4" max="4" width="17.25" style="11" customWidth="1"/>
    <col min="5" max="5" width="8" style="11"/>
    <col min="6" max="11" width="4.83333333333333" style="11" customWidth="1"/>
    <col min="12" max="12" width="13.5833333333333" style="11" customWidth="1"/>
    <col min="13" max="16" width="8.33333333333333" style="11" customWidth="1"/>
    <col min="17" max="17" width="7.08333333333333" style="11" customWidth="1"/>
    <col min="18" max="32" width="9" style="11"/>
    <col min="33" max="16384" width="8.66666666666667" style="11"/>
  </cols>
  <sheetData>
    <row r="1" s="7" customFormat="1" ht="30" customHeight="1" spans="1:18">
      <c r="A1" s="12" t="str">
        <f>"投资性房地产—土地使用权评估"&amp;表头信息!E35&amp;"（采用公允价值模式计量）"</f>
        <v>投资性房地产—土地使用权评估明细表（采用公允价值模式计量）</v>
      </c>
      <c r="B1" s="12"/>
      <c r="C1" s="12"/>
      <c r="D1" s="12"/>
      <c r="E1" s="12"/>
      <c r="F1" s="12"/>
      <c r="G1" s="12"/>
      <c r="H1" s="46"/>
      <c r="I1" s="46"/>
      <c r="J1" s="46"/>
      <c r="K1" s="46"/>
      <c r="L1" s="46"/>
      <c r="M1" s="46"/>
      <c r="N1" s="46"/>
      <c r="O1" s="46"/>
      <c r="P1" s="46"/>
      <c r="Q1" s="46"/>
      <c r="R1" s="170"/>
    </row>
    <row r="2" customHeight="1" spans="1:17">
      <c r="A2" s="13" t="str">
        <f>表头信息!D5&amp;表头信息!E5</f>
        <v>评估基准日：2022年10月31日</v>
      </c>
      <c r="B2" s="13"/>
      <c r="C2" s="13"/>
      <c r="D2" s="13"/>
      <c r="E2" s="13"/>
      <c r="F2" s="13"/>
      <c r="G2" s="13"/>
      <c r="H2" s="13"/>
      <c r="I2" s="13"/>
      <c r="J2" s="13"/>
      <c r="K2" s="14"/>
      <c r="L2" s="14"/>
      <c r="M2" s="14"/>
      <c r="N2" s="14"/>
      <c r="O2" s="14"/>
      <c r="P2" s="14"/>
      <c r="Q2" s="14"/>
    </row>
    <row r="3" customHeight="1" spans="1:17">
      <c r="A3" s="18"/>
      <c r="B3" s="13"/>
      <c r="C3" s="13"/>
      <c r="D3" s="13"/>
      <c r="E3" s="13"/>
      <c r="F3" s="13"/>
      <c r="G3" s="13"/>
      <c r="H3" s="13"/>
      <c r="I3" s="13"/>
      <c r="J3" s="13"/>
      <c r="K3" s="14"/>
      <c r="L3" s="14"/>
      <c r="M3" s="14"/>
      <c r="N3" s="14"/>
      <c r="O3" s="14"/>
      <c r="P3" s="14"/>
      <c r="Q3" s="15" t="s">
        <v>663</v>
      </c>
    </row>
    <row r="4" customHeight="1" spans="1:17">
      <c r="A4" s="16" t="str">
        <f>表头信息!D2&amp;表头信息!E2</f>
        <v>产权持有单位：西安曲江楼观旅游农业开发有限公司</v>
      </c>
      <c r="B4" s="16"/>
      <c r="C4" s="16"/>
      <c r="D4" s="16"/>
      <c r="E4" s="16"/>
      <c r="F4" s="18"/>
      <c r="G4" s="18"/>
      <c r="H4" s="18"/>
      <c r="I4" s="18"/>
      <c r="J4" s="18"/>
      <c r="K4" s="18"/>
      <c r="L4" s="18"/>
      <c r="M4" s="18"/>
      <c r="N4" s="18"/>
      <c r="O4" s="18"/>
      <c r="P4" s="18"/>
      <c r="Q4" s="19" t="s">
        <v>3</v>
      </c>
    </row>
    <row r="5" s="8" customFormat="1" customHeight="1" spans="1:17">
      <c r="A5" s="20" t="s">
        <v>5</v>
      </c>
      <c r="B5" s="20" t="s">
        <v>654</v>
      </c>
      <c r="C5" s="20" t="s">
        <v>655</v>
      </c>
      <c r="D5" s="20" t="s">
        <v>641</v>
      </c>
      <c r="E5" s="20" t="s">
        <v>656</v>
      </c>
      <c r="F5" s="20" t="s">
        <v>657</v>
      </c>
      <c r="G5" s="20" t="s">
        <v>658</v>
      </c>
      <c r="H5" s="20" t="s">
        <v>659</v>
      </c>
      <c r="I5" s="20" t="s">
        <v>660</v>
      </c>
      <c r="J5" s="20" t="s">
        <v>661</v>
      </c>
      <c r="K5" s="20" t="s">
        <v>664</v>
      </c>
      <c r="L5" s="20" t="s">
        <v>665</v>
      </c>
      <c r="M5" s="20" t="s">
        <v>238</v>
      </c>
      <c r="N5" s="20" t="s">
        <v>239</v>
      </c>
      <c r="O5" s="20" t="s">
        <v>240</v>
      </c>
      <c r="P5" s="20" t="s">
        <v>241</v>
      </c>
      <c r="Q5" s="20" t="s">
        <v>8</v>
      </c>
    </row>
    <row r="6" s="8" customFormat="1" customHeight="1" spans="1:17">
      <c r="A6" s="21"/>
      <c r="B6" s="21"/>
      <c r="C6" s="21"/>
      <c r="D6" s="21"/>
      <c r="E6" s="21"/>
      <c r="F6" s="21"/>
      <c r="G6" s="21"/>
      <c r="H6" s="21"/>
      <c r="I6" s="21"/>
      <c r="J6" s="21"/>
      <c r="K6" s="21"/>
      <c r="L6" s="21"/>
      <c r="M6" s="21"/>
      <c r="N6" s="21"/>
      <c r="O6" s="21"/>
      <c r="P6" s="21" t="s">
        <v>314</v>
      </c>
      <c r="Q6" s="21"/>
    </row>
    <row r="7" s="9" customFormat="1" customHeight="1" spans="1:17">
      <c r="A7" s="22">
        <v>1</v>
      </c>
      <c r="B7" s="22"/>
      <c r="C7" s="136"/>
      <c r="D7" s="136"/>
      <c r="E7" s="23"/>
      <c r="F7" s="24"/>
      <c r="G7" s="22"/>
      <c r="H7" s="22"/>
      <c r="I7" s="22"/>
      <c r="J7" s="22"/>
      <c r="K7" s="25"/>
      <c r="L7" s="25"/>
      <c r="M7" s="185"/>
      <c r="N7" s="185"/>
      <c r="O7" s="51">
        <f>N7-M7</f>
        <v>0</v>
      </c>
      <c r="P7" s="51">
        <f>IF(M7=0,0,O7/ABS(M7))*100</f>
        <v>0</v>
      </c>
      <c r="Q7" s="26"/>
    </row>
    <row r="8" s="9" customFormat="1" customHeight="1" spans="1:17">
      <c r="A8" s="22">
        <v>2</v>
      </c>
      <c r="B8" s="22"/>
      <c r="C8" s="136"/>
      <c r="D8" s="136"/>
      <c r="E8" s="23"/>
      <c r="F8" s="24"/>
      <c r="G8" s="22"/>
      <c r="H8" s="22"/>
      <c r="I8" s="22"/>
      <c r="J8" s="22"/>
      <c r="K8" s="25"/>
      <c r="L8" s="25"/>
      <c r="M8" s="185"/>
      <c r="N8" s="185"/>
      <c r="O8" s="51">
        <f t="shared" ref="O8:O26" si="0">N8-M8</f>
        <v>0</v>
      </c>
      <c r="P8" s="51">
        <f t="shared" ref="P8:P27" si="1">IF(M8=0,0,O8/ABS(M8))*100</f>
        <v>0</v>
      </c>
      <c r="Q8" s="26"/>
    </row>
    <row r="9" s="9" customFormat="1" customHeight="1" spans="1:17">
      <c r="A9" s="22">
        <v>3</v>
      </c>
      <c r="B9" s="22"/>
      <c r="C9" s="136"/>
      <c r="D9" s="136"/>
      <c r="E9" s="23"/>
      <c r="F9" s="24"/>
      <c r="G9" s="22"/>
      <c r="H9" s="22"/>
      <c r="I9" s="22"/>
      <c r="J9" s="22"/>
      <c r="K9" s="25"/>
      <c r="L9" s="25"/>
      <c r="M9" s="185"/>
      <c r="N9" s="185"/>
      <c r="O9" s="51">
        <f t="shared" si="0"/>
        <v>0</v>
      </c>
      <c r="P9" s="51">
        <f t="shared" si="1"/>
        <v>0</v>
      </c>
      <c r="Q9" s="26"/>
    </row>
    <row r="10" s="9" customFormat="1" customHeight="1" spans="1:17">
      <c r="A10" s="22">
        <v>4</v>
      </c>
      <c r="B10" s="22"/>
      <c r="C10" s="136"/>
      <c r="D10" s="136"/>
      <c r="E10" s="23"/>
      <c r="F10" s="24"/>
      <c r="G10" s="22"/>
      <c r="H10" s="22"/>
      <c r="I10" s="22"/>
      <c r="J10" s="22"/>
      <c r="K10" s="25"/>
      <c r="L10" s="25"/>
      <c r="M10" s="185"/>
      <c r="N10" s="185"/>
      <c r="O10" s="51">
        <f t="shared" si="0"/>
        <v>0</v>
      </c>
      <c r="P10" s="51">
        <f t="shared" si="1"/>
        <v>0</v>
      </c>
      <c r="Q10" s="26"/>
    </row>
    <row r="11" s="9" customFormat="1" customHeight="1" spans="1:17">
      <c r="A11" s="22">
        <v>5</v>
      </c>
      <c r="B11" s="22"/>
      <c r="C11" s="136"/>
      <c r="D11" s="136"/>
      <c r="E11" s="23"/>
      <c r="F11" s="24"/>
      <c r="G11" s="22"/>
      <c r="H11" s="22"/>
      <c r="I11" s="22"/>
      <c r="J11" s="22"/>
      <c r="K11" s="25"/>
      <c r="L11" s="25"/>
      <c r="M11" s="186"/>
      <c r="N11" s="186"/>
      <c r="O11" s="51">
        <f t="shared" si="0"/>
        <v>0</v>
      </c>
      <c r="P11" s="51">
        <f t="shared" si="1"/>
        <v>0</v>
      </c>
      <c r="Q11" s="26"/>
    </row>
    <row r="12" s="9" customFormat="1" customHeight="1" spans="1:17">
      <c r="A12" s="22">
        <v>6</v>
      </c>
      <c r="B12" s="22"/>
      <c r="C12" s="136"/>
      <c r="D12" s="136"/>
      <c r="E12" s="23"/>
      <c r="F12" s="24"/>
      <c r="G12" s="22"/>
      <c r="H12" s="22"/>
      <c r="I12" s="22"/>
      <c r="J12" s="22"/>
      <c r="K12" s="25"/>
      <c r="L12" s="25"/>
      <c r="M12" s="185"/>
      <c r="N12" s="185"/>
      <c r="O12" s="51">
        <f t="shared" si="0"/>
        <v>0</v>
      </c>
      <c r="P12" s="51">
        <f t="shared" si="1"/>
        <v>0</v>
      </c>
      <c r="Q12" s="26"/>
    </row>
    <row r="13" s="9" customFormat="1" customHeight="1" spans="1:17">
      <c r="A13" s="22">
        <v>7</v>
      </c>
      <c r="B13" s="22"/>
      <c r="C13" s="136"/>
      <c r="D13" s="136"/>
      <c r="E13" s="23"/>
      <c r="F13" s="24"/>
      <c r="G13" s="22"/>
      <c r="H13" s="22"/>
      <c r="I13" s="22"/>
      <c r="J13" s="22"/>
      <c r="K13" s="25"/>
      <c r="L13" s="25"/>
      <c r="M13" s="185"/>
      <c r="N13" s="185"/>
      <c r="O13" s="51">
        <f t="shared" si="0"/>
        <v>0</v>
      </c>
      <c r="P13" s="51">
        <f t="shared" si="1"/>
        <v>0</v>
      </c>
      <c r="Q13" s="26"/>
    </row>
    <row r="14" s="9" customFormat="1" customHeight="1" spans="1:17">
      <c r="A14" s="22">
        <v>8</v>
      </c>
      <c r="B14" s="22"/>
      <c r="C14" s="136"/>
      <c r="D14" s="136"/>
      <c r="E14" s="23"/>
      <c r="F14" s="24"/>
      <c r="G14" s="22"/>
      <c r="H14" s="22"/>
      <c r="I14" s="22"/>
      <c r="J14" s="22"/>
      <c r="K14" s="25"/>
      <c r="L14" s="25"/>
      <c r="M14" s="185"/>
      <c r="N14" s="185"/>
      <c r="O14" s="51">
        <f t="shared" si="0"/>
        <v>0</v>
      </c>
      <c r="P14" s="51">
        <f t="shared" si="1"/>
        <v>0</v>
      </c>
      <c r="Q14" s="26"/>
    </row>
    <row r="15" s="9" customFormat="1" customHeight="1" spans="1:17">
      <c r="A15" s="22">
        <v>9</v>
      </c>
      <c r="B15" s="22"/>
      <c r="C15" s="136"/>
      <c r="D15" s="136"/>
      <c r="E15" s="23"/>
      <c r="F15" s="24"/>
      <c r="G15" s="22"/>
      <c r="H15" s="22"/>
      <c r="I15" s="22"/>
      <c r="J15" s="22"/>
      <c r="K15" s="25"/>
      <c r="L15" s="25"/>
      <c r="M15" s="185"/>
      <c r="N15" s="185"/>
      <c r="O15" s="51">
        <f t="shared" si="0"/>
        <v>0</v>
      </c>
      <c r="P15" s="51">
        <f t="shared" si="1"/>
        <v>0</v>
      </c>
      <c r="Q15" s="26"/>
    </row>
    <row r="16" s="9" customFormat="1" customHeight="1" spans="1:17">
      <c r="A16" s="22">
        <v>10</v>
      </c>
      <c r="B16" s="22"/>
      <c r="C16" s="136"/>
      <c r="D16" s="136"/>
      <c r="E16" s="23"/>
      <c r="F16" s="24"/>
      <c r="G16" s="22"/>
      <c r="H16" s="22"/>
      <c r="I16" s="22"/>
      <c r="J16" s="22"/>
      <c r="K16" s="25"/>
      <c r="L16" s="25"/>
      <c r="M16" s="185"/>
      <c r="N16" s="185"/>
      <c r="O16" s="51">
        <f t="shared" si="0"/>
        <v>0</v>
      </c>
      <c r="P16" s="51">
        <f t="shared" si="1"/>
        <v>0</v>
      </c>
      <c r="Q16" s="26"/>
    </row>
    <row r="17" s="9" customFormat="1" customHeight="1" spans="1:17">
      <c r="A17" s="22">
        <v>11</v>
      </c>
      <c r="B17" s="22"/>
      <c r="C17" s="136"/>
      <c r="D17" s="136"/>
      <c r="E17" s="23"/>
      <c r="F17" s="24"/>
      <c r="G17" s="22"/>
      <c r="H17" s="22"/>
      <c r="I17" s="22"/>
      <c r="J17" s="22"/>
      <c r="K17" s="25"/>
      <c r="L17" s="25"/>
      <c r="M17" s="185"/>
      <c r="N17" s="185"/>
      <c r="O17" s="51">
        <f t="shared" si="0"/>
        <v>0</v>
      </c>
      <c r="P17" s="51">
        <f t="shared" si="1"/>
        <v>0</v>
      </c>
      <c r="Q17" s="26"/>
    </row>
    <row r="18" s="9" customFormat="1" customHeight="1" spans="1:17">
      <c r="A18" s="22">
        <v>12</v>
      </c>
      <c r="B18" s="22"/>
      <c r="C18" s="136"/>
      <c r="D18" s="136"/>
      <c r="E18" s="23"/>
      <c r="F18" s="24"/>
      <c r="G18" s="22"/>
      <c r="H18" s="22"/>
      <c r="I18" s="22"/>
      <c r="J18" s="22"/>
      <c r="K18" s="25"/>
      <c r="L18" s="25"/>
      <c r="M18" s="185"/>
      <c r="N18" s="186"/>
      <c r="O18" s="51">
        <f t="shared" si="0"/>
        <v>0</v>
      </c>
      <c r="P18" s="51">
        <f t="shared" si="1"/>
        <v>0</v>
      </c>
      <c r="Q18" s="26"/>
    </row>
    <row r="19" s="9" customFormat="1" customHeight="1" spans="1:17">
      <c r="A19" s="22">
        <v>13</v>
      </c>
      <c r="B19" s="22"/>
      <c r="C19" s="136"/>
      <c r="D19" s="136"/>
      <c r="E19" s="23"/>
      <c r="F19" s="24"/>
      <c r="G19" s="22"/>
      <c r="H19" s="22"/>
      <c r="I19" s="22"/>
      <c r="J19" s="22"/>
      <c r="K19" s="25"/>
      <c r="L19" s="25"/>
      <c r="M19" s="185"/>
      <c r="N19" s="186"/>
      <c r="O19" s="51">
        <f t="shared" si="0"/>
        <v>0</v>
      </c>
      <c r="P19" s="51">
        <f t="shared" si="1"/>
        <v>0</v>
      </c>
      <c r="Q19" s="26"/>
    </row>
    <row r="20" s="9" customFormat="1" customHeight="1" spans="1:17">
      <c r="A20" s="22">
        <v>14</v>
      </c>
      <c r="B20" s="22"/>
      <c r="C20" s="136"/>
      <c r="D20" s="136"/>
      <c r="E20" s="23"/>
      <c r="F20" s="24"/>
      <c r="G20" s="22"/>
      <c r="H20" s="22"/>
      <c r="I20" s="22"/>
      <c r="J20" s="22"/>
      <c r="K20" s="25"/>
      <c r="L20" s="25"/>
      <c r="M20" s="185"/>
      <c r="N20" s="186"/>
      <c r="O20" s="51">
        <f t="shared" si="0"/>
        <v>0</v>
      </c>
      <c r="P20" s="51">
        <f t="shared" si="1"/>
        <v>0</v>
      </c>
      <c r="Q20" s="26"/>
    </row>
    <row r="21" s="9" customFormat="1" customHeight="1" spans="1:17">
      <c r="A21" s="22">
        <v>15</v>
      </c>
      <c r="B21" s="22"/>
      <c r="C21" s="136"/>
      <c r="D21" s="136"/>
      <c r="E21" s="23"/>
      <c r="F21" s="24"/>
      <c r="G21" s="22"/>
      <c r="H21" s="22"/>
      <c r="I21" s="22"/>
      <c r="J21" s="22"/>
      <c r="K21" s="25"/>
      <c r="L21" s="25"/>
      <c r="M21" s="185"/>
      <c r="N21" s="186"/>
      <c r="O21" s="51">
        <f t="shared" si="0"/>
        <v>0</v>
      </c>
      <c r="P21" s="51">
        <f t="shared" si="1"/>
        <v>0</v>
      </c>
      <c r="Q21" s="26"/>
    </row>
    <row r="22" s="9" customFormat="1" customHeight="1" spans="1:17">
      <c r="A22" s="22">
        <v>16</v>
      </c>
      <c r="B22" s="22"/>
      <c r="C22" s="136"/>
      <c r="D22" s="136"/>
      <c r="E22" s="23"/>
      <c r="F22" s="24"/>
      <c r="G22" s="22"/>
      <c r="H22" s="22"/>
      <c r="I22" s="22"/>
      <c r="J22" s="22"/>
      <c r="K22" s="25"/>
      <c r="L22" s="25"/>
      <c r="M22" s="185"/>
      <c r="N22" s="186"/>
      <c r="O22" s="51">
        <f t="shared" si="0"/>
        <v>0</v>
      </c>
      <c r="P22" s="51">
        <f t="shared" si="1"/>
        <v>0</v>
      </c>
      <c r="Q22" s="26"/>
    </row>
    <row r="23" s="9" customFormat="1" customHeight="1" spans="1:17">
      <c r="A23" s="22">
        <v>17</v>
      </c>
      <c r="B23" s="22"/>
      <c r="C23" s="136"/>
      <c r="D23" s="136"/>
      <c r="E23" s="23"/>
      <c r="F23" s="24"/>
      <c r="G23" s="22"/>
      <c r="H23" s="22"/>
      <c r="I23" s="22"/>
      <c r="J23" s="22"/>
      <c r="K23" s="25"/>
      <c r="L23" s="25"/>
      <c r="M23" s="185"/>
      <c r="N23" s="186"/>
      <c r="O23" s="51">
        <f t="shared" si="0"/>
        <v>0</v>
      </c>
      <c r="P23" s="51">
        <f t="shared" si="1"/>
        <v>0</v>
      </c>
      <c r="Q23" s="26"/>
    </row>
    <row r="24" s="9" customFormat="1" customHeight="1" spans="1:17">
      <c r="A24" s="22">
        <v>18</v>
      </c>
      <c r="B24" s="22"/>
      <c r="C24" s="136"/>
      <c r="D24" s="136"/>
      <c r="E24" s="23"/>
      <c r="F24" s="24"/>
      <c r="G24" s="22"/>
      <c r="H24" s="22"/>
      <c r="I24" s="22"/>
      <c r="J24" s="22"/>
      <c r="K24" s="25"/>
      <c r="L24" s="25"/>
      <c r="M24" s="185"/>
      <c r="N24" s="186"/>
      <c r="O24" s="51">
        <f t="shared" si="0"/>
        <v>0</v>
      </c>
      <c r="P24" s="51">
        <f t="shared" si="1"/>
        <v>0</v>
      </c>
      <c r="Q24" s="26"/>
    </row>
    <row r="25" s="9" customFormat="1" customHeight="1" spans="1:17">
      <c r="A25" s="22">
        <v>19</v>
      </c>
      <c r="B25" s="22"/>
      <c r="C25" s="136"/>
      <c r="D25" s="136"/>
      <c r="E25" s="23"/>
      <c r="F25" s="24"/>
      <c r="G25" s="22"/>
      <c r="H25" s="22"/>
      <c r="I25" s="22"/>
      <c r="J25" s="22"/>
      <c r="K25" s="25"/>
      <c r="L25" s="25"/>
      <c r="M25" s="185"/>
      <c r="N25" s="186"/>
      <c r="O25" s="51">
        <f t="shared" si="0"/>
        <v>0</v>
      </c>
      <c r="P25" s="51">
        <f t="shared" si="1"/>
        <v>0</v>
      </c>
      <c r="Q25" s="26"/>
    </row>
    <row r="26" s="9" customFormat="1" customHeight="1" spans="1:17">
      <c r="A26" s="22">
        <v>20</v>
      </c>
      <c r="B26" s="22"/>
      <c r="C26" s="136"/>
      <c r="D26" s="136"/>
      <c r="E26" s="23"/>
      <c r="F26" s="24"/>
      <c r="G26" s="22"/>
      <c r="H26" s="22"/>
      <c r="I26" s="22"/>
      <c r="J26" s="22"/>
      <c r="K26" s="25"/>
      <c r="L26" s="25"/>
      <c r="M26" s="185"/>
      <c r="N26" s="186"/>
      <c r="O26" s="51">
        <f t="shared" si="0"/>
        <v>0</v>
      </c>
      <c r="P26" s="51">
        <f t="shared" si="1"/>
        <v>0</v>
      </c>
      <c r="Q26" s="26"/>
    </row>
    <row r="27" s="9" customFormat="1" customHeight="1" spans="1:17">
      <c r="A27" s="27" t="s">
        <v>307</v>
      </c>
      <c r="B27" s="28"/>
      <c r="C27" s="28"/>
      <c r="D27" s="28"/>
      <c r="E27" s="28"/>
      <c r="F27" s="28"/>
      <c r="G27" s="28"/>
      <c r="H27" s="28"/>
      <c r="I27" s="28"/>
      <c r="J27" s="29"/>
      <c r="K27" s="52">
        <f>SUM(K7:K26)</f>
        <v>0</v>
      </c>
      <c r="L27" s="52">
        <f>SUM(L7:L26)</f>
        <v>0</v>
      </c>
      <c r="M27" s="30">
        <f>SUM(M7:M26)</f>
        <v>0</v>
      </c>
      <c r="N27" s="30">
        <f>SUM(N7:N26)</f>
        <v>0</v>
      </c>
      <c r="O27" s="51">
        <f>IF(SUM(O7:O26)-(N27-M27)&lt;0.001,SUM(O7:O26),"false")</f>
        <v>0</v>
      </c>
      <c r="P27" s="51">
        <f t="shared" si="1"/>
        <v>0</v>
      </c>
      <c r="Q27" s="31"/>
    </row>
    <row r="28" s="10" customFormat="1" customHeight="1" spans="1:11">
      <c r="A28" s="32"/>
      <c r="D28" s="33"/>
      <c r="E28" s="33"/>
      <c r="F28" s="33"/>
      <c r="G28" s="34"/>
      <c r="H28" s="34"/>
      <c r="I28" s="34"/>
      <c r="J28" s="34"/>
      <c r="K28" s="34"/>
    </row>
    <row r="29" s="10" customFormat="1" customHeight="1" spans="1:17">
      <c r="A29" s="35" t="str">
        <f>表头信息!D8&amp;表头信息!E8</f>
        <v>产权持有单位填表人：谭勃</v>
      </c>
      <c r="B29" s="35"/>
      <c r="C29" s="35"/>
      <c r="D29" s="35"/>
      <c r="E29" s="35"/>
      <c r="F29" s="35"/>
      <c r="I29" s="39"/>
      <c r="J29" s="39"/>
      <c r="L29" s="37" t="str">
        <f>表头信息!D20&amp;表头信息!H23</f>
        <v>评估人员：</v>
      </c>
      <c r="M29" s="37"/>
      <c r="N29" s="37"/>
      <c r="O29" s="37"/>
      <c r="P29" s="37"/>
      <c r="Q29" s="37"/>
    </row>
    <row r="30" s="10" customFormat="1" customHeight="1" spans="1:10">
      <c r="A30" s="38" t="str">
        <f>表头信息!D11&amp;表头信息!E11</f>
        <v>填表日期：2022年11月2日</v>
      </c>
      <c r="B30" s="36"/>
      <c r="C30" s="36"/>
      <c r="D30" s="36"/>
      <c r="E30" s="39"/>
      <c r="F30" s="39"/>
      <c r="H30" s="39"/>
      <c r="I30" s="39"/>
      <c r="J30" s="39"/>
    </row>
    <row r="32" customHeight="1" spans="4:6">
      <c r="D32" s="71"/>
      <c r="E32" s="71"/>
      <c r="F32" s="71"/>
    </row>
  </sheetData>
  <protectedRanges>
    <protectedRange sqref="A7:N26 Q7:Q26" name="区域1"/>
  </protectedRanges>
  <mergeCells count="24">
    <mergeCell ref="A1:Q1"/>
    <mergeCell ref="A2:Q2"/>
    <mergeCell ref="A4:E4"/>
    <mergeCell ref="A27:J27"/>
    <mergeCell ref="D28:F28"/>
    <mergeCell ref="A29:F29"/>
    <mergeCell ref="L29:Q29"/>
    <mergeCell ref="A5:A6"/>
    <mergeCell ref="B5:B6"/>
    <mergeCell ref="C5:C6"/>
    <mergeCell ref="D5:D6"/>
    <mergeCell ref="E5:E6"/>
    <mergeCell ref="F5:F6"/>
    <mergeCell ref="G5:G6"/>
    <mergeCell ref="H5:H6"/>
    <mergeCell ref="I5:I6"/>
    <mergeCell ref="J5:J6"/>
    <mergeCell ref="K5:K6"/>
    <mergeCell ref="L5:L6"/>
    <mergeCell ref="M5:M6"/>
    <mergeCell ref="N5:N6"/>
    <mergeCell ref="O5:O6"/>
    <mergeCell ref="P5:P6"/>
    <mergeCell ref="Q5:Q6"/>
  </mergeCells>
  <hyperlinks>
    <hyperlink ref="A1:Q1" location="'4-7投资性房地产汇总'!B10" display="=&quot;投资性房地产—土地使用权评估&quot;&amp;表头信息!E35&amp;&quot;（采用公允价值模式计量）&quot;"/>
  </hyperlinks>
  <printOptions horizontalCentered="1"/>
  <pageMargins left="0.354330708661417" right="0.354330708661417" top="0.78740157480315" bottom="0.590551181102362" header="0.590551181102362" footer="0.393700787401575"/>
  <pageSetup paperSize="9" fitToHeight="0" orientation="landscape" blackAndWhite="1" horizontalDpi="600"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3112" name="Check Box 72" r:id="rId4">
              <controlPr defaultSize="0">
                <anchor moveWithCells="1">
                  <from>
                    <xdr:col>17</xdr:col>
                    <xdr:colOff>88900</xdr:colOff>
                    <xdr:row>0</xdr:row>
                    <xdr:rowOff>69850</xdr:rowOff>
                  </from>
                  <to>
                    <xdr:col>19</xdr:col>
                    <xdr:colOff>628650</xdr:colOff>
                    <xdr:row>1</xdr:row>
                    <xdr:rowOff>120015</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36"/>
  <sheetViews>
    <sheetView zoomScaleSheetLayoutView="60" workbookViewId="0">
      <pane xSplit="2" ySplit="6" topLeftCell="C19" activePane="bottomRight" state="frozen"/>
      <selection/>
      <selection pane="topRight"/>
      <selection pane="bottomLeft"/>
      <selection pane="bottomRight" activeCell="A1" sqref="A1:J1"/>
    </sheetView>
  </sheetViews>
  <sheetFormatPr defaultColWidth="8.66666666666667" defaultRowHeight="15.75" customHeight="1"/>
  <cols>
    <col min="1" max="1" width="9" style="11"/>
    <col min="2" max="2" width="27.3333333333333" style="11" customWidth="1"/>
    <col min="3" max="10" width="11.75" style="11" customWidth="1"/>
    <col min="11" max="32" width="9" style="11"/>
    <col min="33" max="16384" width="8.66666666666667" style="11"/>
  </cols>
  <sheetData>
    <row r="1" s="7" customFormat="1" ht="30" customHeight="1" spans="1:10">
      <c r="A1" s="12" t="s">
        <v>666</v>
      </c>
      <c r="B1" s="12"/>
      <c r="C1" s="12"/>
      <c r="D1" s="12"/>
      <c r="E1" s="12"/>
      <c r="F1" s="12"/>
      <c r="G1" s="12"/>
      <c r="H1" s="46"/>
      <c r="I1" s="46"/>
      <c r="J1" s="46"/>
    </row>
    <row r="2" customHeight="1" spans="1:10">
      <c r="A2" s="13" t="str">
        <f>表头信息!D5&amp;表头信息!E5</f>
        <v>评估基准日：2022年10月31日</v>
      </c>
      <c r="B2" s="13"/>
      <c r="C2" s="13"/>
      <c r="D2" s="13"/>
      <c r="E2" s="14"/>
      <c r="F2" s="14"/>
      <c r="G2" s="14"/>
      <c r="H2" s="14"/>
      <c r="I2" s="14"/>
      <c r="J2" s="14"/>
    </row>
    <row r="3" customHeight="1" spans="1:10">
      <c r="A3" s="13"/>
      <c r="B3" s="13"/>
      <c r="C3" s="13"/>
      <c r="D3" s="13"/>
      <c r="E3" s="14"/>
      <c r="F3" s="14"/>
      <c r="G3" s="14"/>
      <c r="H3" s="15" t="s">
        <v>667</v>
      </c>
      <c r="I3" s="86"/>
      <c r="J3" s="86"/>
    </row>
    <row r="4" customHeight="1" spans="1:10">
      <c r="A4" s="83" t="str">
        <f>表头信息!D2&amp;表头信息!E2</f>
        <v>产权持有单位：西安曲江楼观旅游农业开发有限公司</v>
      </c>
      <c r="B4" s="18"/>
      <c r="C4" s="18"/>
      <c r="D4" s="18"/>
      <c r="E4" s="18"/>
      <c r="F4" s="18"/>
      <c r="G4" s="87" t="s">
        <v>3</v>
      </c>
      <c r="H4" s="88"/>
      <c r="I4" s="88"/>
      <c r="J4" s="88"/>
    </row>
    <row r="5" s="8" customFormat="1" customHeight="1" spans="1:10">
      <c r="A5" s="47" t="s">
        <v>267</v>
      </c>
      <c r="B5" s="47" t="s">
        <v>237</v>
      </c>
      <c r="C5" s="108" t="s">
        <v>238</v>
      </c>
      <c r="D5" s="147"/>
      <c r="E5" s="47" t="s">
        <v>239</v>
      </c>
      <c r="F5" s="48"/>
      <c r="G5" s="47" t="s">
        <v>668</v>
      </c>
      <c r="H5" s="48"/>
      <c r="I5" s="47" t="s">
        <v>241</v>
      </c>
      <c r="J5" s="48"/>
    </row>
    <row r="6" s="8" customFormat="1" customHeight="1" spans="1:10">
      <c r="A6" s="48"/>
      <c r="B6" s="48"/>
      <c r="C6" s="109" t="s">
        <v>647</v>
      </c>
      <c r="D6" s="47" t="s">
        <v>648</v>
      </c>
      <c r="E6" s="47" t="s">
        <v>647</v>
      </c>
      <c r="F6" s="47" t="s">
        <v>648</v>
      </c>
      <c r="G6" s="47" t="s">
        <v>647</v>
      </c>
      <c r="H6" s="47" t="s">
        <v>648</v>
      </c>
      <c r="I6" s="47" t="s">
        <v>647</v>
      </c>
      <c r="J6" s="47" t="s">
        <v>648</v>
      </c>
    </row>
    <row r="7" s="9" customFormat="1" customHeight="1" spans="1:10">
      <c r="A7" s="60" t="s">
        <v>669</v>
      </c>
      <c r="B7" s="177" t="s">
        <v>670</v>
      </c>
      <c r="C7" s="62">
        <f t="shared" ref="C7:H7" si="0">SUM(C8:C10)</f>
        <v>0</v>
      </c>
      <c r="D7" s="62">
        <f t="shared" si="0"/>
        <v>0</v>
      </c>
      <c r="E7" s="62">
        <f t="shared" si="0"/>
        <v>0</v>
      </c>
      <c r="F7" s="62">
        <f t="shared" si="0"/>
        <v>0</v>
      </c>
      <c r="G7" s="62">
        <f t="shared" si="0"/>
        <v>0</v>
      </c>
      <c r="H7" s="62">
        <f t="shared" si="0"/>
        <v>0</v>
      </c>
      <c r="I7" s="51">
        <f>IF(C7=0,0,G7/ABS(C7))*100</f>
        <v>0</v>
      </c>
      <c r="J7" s="51">
        <f>IF(D7=0,0,H7/ABS(D7))*100</f>
        <v>0</v>
      </c>
    </row>
    <row r="8" s="9" customFormat="1" customHeight="1" spans="1:10">
      <c r="A8" s="60" t="s">
        <v>671</v>
      </c>
      <c r="B8" s="61" t="s">
        <v>672</v>
      </c>
      <c r="C8" s="62">
        <f>'4-8-1房屋建筑物'!O25</f>
        <v>0</v>
      </c>
      <c r="D8" s="62">
        <f>'4-8-1房屋建筑物'!P25</f>
        <v>0</v>
      </c>
      <c r="E8" s="62">
        <f>'4-8-1房屋建筑物'!Q25</f>
        <v>0</v>
      </c>
      <c r="F8" s="63">
        <f>'4-8-1房屋建筑物'!S25</f>
        <v>0</v>
      </c>
      <c r="G8" s="62">
        <f t="shared" ref="G8:H10" si="1">E8-C8</f>
        <v>0</v>
      </c>
      <c r="H8" s="62">
        <f t="shared" si="1"/>
        <v>0</v>
      </c>
      <c r="I8" s="51">
        <f t="shared" ref="I8:I27" si="2">IF(C8=0,0,G8/ABS(C8))*100</f>
        <v>0</v>
      </c>
      <c r="J8" s="51">
        <f t="shared" ref="J8:J27" si="3">IF(D8=0,0,H8/ABS(D8))*100</f>
        <v>0</v>
      </c>
    </row>
    <row r="9" s="9" customFormat="1" customHeight="1" spans="1:10">
      <c r="A9" s="60" t="s">
        <v>673</v>
      </c>
      <c r="B9" s="61" t="s">
        <v>674</v>
      </c>
      <c r="C9" s="62">
        <f>'4-8-2构筑物'!I25</f>
        <v>0</v>
      </c>
      <c r="D9" s="62">
        <f>'4-8-2构筑物'!J25</f>
        <v>0</v>
      </c>
      <c r="E9" s="62">
        <f>'4-8-2构筑物'!K25</f>
        <v>0</v>
      </c>
      <c r="F9" s="63">
        <f>'4-8-2构筑物'!M25</f>
        <v>0</v>
      </c>
      <c r="G9" s="62">
        <f t="shared" si="1"/>
        <v>0</v>
      </c>
      <c r="H9" s="62">
        <f t="shared" si="1"/>
        <v>0</v>
      </c>
      <c r="I9" s="51">
        <f t="shared" si="2"/>
        <v>0</v>
      </c>
      <c r="J9" s="51">
        <f t="shared" si="3"/>
        <v>0</v>
      </c>
    </row>
    <row r="10" s="9" customFormat="1" customHeight="1" spans="1:10">
      <c r="A10" s="60" t="s">
        <v>675</v>
      </c>
      <c r="B10" s="61" t="s">
        <v>676</v>
      </c>
      <c r="C10" s="62">
        <f>'4-8-3管道沟槽'!I25</f>
        <v>0</v>
      </c>
      <c r="D10" s="62">
        <f>'4-8-3管道沟槽'!J25</f>
        <v>0</v>
      </c>
      <c r="E10" s="62">
        <f>'4-8-3管道沟槽'!K25</f>
        <v>0</v>
      </c>
      <c r="F10" s="63">
        <f>'4-8-3管道沟槽'!M25</f>
        <v>0</v>
      </c>
      <c r="G10" s="62">
        <f t="shared" si="1"/>
        <v>0</v>
      </c>
      <c r="H10" s="62">
        <f t="shared" si="1"/>
        <v>0</v>
      </c>
      <c r="I10" s="51">
        <f t="shared" si="2"/>
        <v>0</v>
      </c>
      <c r="J10" s="51">
        <f t="shared" si="3"/>
        <v>0</v>
      </c>
    </row>
    <row r="11" s="9" customFormat="1" customHeight="1" spans="1:10">
      <c r="A11" s="60"/>
      <c r="B11" s="178"/>
      <c r="C11" s="62"/>
      <c r="D11" s="63"/>
      <c r="E11" s="63"/>
      <c r="F11" s="63"/>
      <c r="G11" s="62"/>
      <c r="H11" s="62"/>
      <c r="I11" s="51"/>
      <c r="J11" s="51"/>
    </row>
    <row r="12" s="9" customFormat="1" customHeight="1" spans="1:10">
      <c r="A12" s="60"/>
      <c r="B12" s="179"/>
      <c r="C12" s="62"/>
      <c r="D12" s="63"/>
      <c r="E12" s="63"/>
      <c r="F12" s="63"/>
      <c r="G12" s="62"/>
      <c r="H12" s="62"/>
      <c r="I12" s="51"/>
      <c r="J12" s="51"/>
    </row>
    <row r="13" s="9" customFormat="1" customHeight="1" spans="1:10">
      <c r="A13" s="60" t="s">
        <v>677</v>
      </c>
      <c r="B13" s="177" t="s">
        <v>678</v>
      </c>
      <c r="C13" s="62" t="e">
        <f t="shared" ref="C13:H13" si="4">SUM(C14:C16)</f>
        <v>#REF!</v>
      </c>
      <c r="D13" s="62" t="e">
        <f t="shared" si="4"/>
        <v>#REF!</v>
      </c>
      <c r="E13" s="62" t="e">
        <f t="shared" si="4"/>
        <v>#REF!</v>
      </c>
      <c r="F13" s="62" t="e">
        <f t="shared" si="4"/>
        <v>#REF!</v>
      </c>
      <c r="G13" s="62" t="e">
        <f t="shared" si="4"/>
        <v>#REF!</v>
      </c>
      <c r="H13" s="62" t="e">
        <f t="shared" si="4"/>
        <v>#REF!</v>
      </c>
      <c r="I13" s="51" t="e">
        <f t="shared" si="2"/>
        <v>#REF!</v>
      </c>
      <c r="J13" s="51" t="e">
        <f t="shared" si="3"/>
        <v>#REF!</v>
      </c>
    </row>
    <row r="14" s="9" customFormat="1" customHeight="1" spans="1:10">
      <c r="A14" s="60" t="s">
        <v>679</v>
      </c>
      <c r="B14" s="61" t="s">
        <v>680</v>
      </c>
      <c r="C14" s="62" t="e">
        <f>#REF!</f>
        <v>#REF!</v>
      </c>
      <c r="D14" s="62" t="e">
        <f>#REF!</f>
        <v>#REF!</v>
      </c>
      <c r="E14" s="62" t="e">
        <f>#REF!</f>
        <v>#REF!</v>
      </c>
      <c r="F14" s="63" t="e">
        <f>#REF!</f>
        <v>#REF!</v>
      </c>
      <c r="G14" s="62" t="e">
        <f t="shared" ref="G14:H16" si="5">E14-C14</f>
        <v>#REF!</v>
      </c>
      <c r="H14" s="62" t="e">
        <f t="shared" si="5"/>
        <v>#REF!</v>
      </c>
      <c r="I14" s="51" t="e">
        <f t="shared" si="2"/>
        <v>#REF!</v>
      </c>
      <c r="J14" s="51" t="e">
        <f t="shared" si="3"/>
        <v>#REF!</v>
      </c>
    </row>
    <row r="15" s="9" customFormat="1" customHeight="1" spans="1:10">
      <c r="A15" s="60" t="s">
        <v>681</v>
      </c>
      <c r="B15" s="61" t="s">
        <v>682</v>
      </c>
      <c r="C15" s="62">
        <f>'4-8-5车辆'!J25</f>
        <v>0</v>
      </c>
      <c r="D15" s="62">
        <f>'4-8-5车辆'!K25</f>
        <v>0</v>
      </c>
      <c r="E15" s="62">
        <f>'4-8-5车辆'!L25</f>
        <v>0</v>
      </c>
      <c r="F15" s="63">
        <f>'4-8-5车辆'!N25</f>
        <v>0</v>
      </c>
      <c r="G15" s="62">
        <f t="shared" si="5"/>
        <v>0</v>
      </c>
      <c r="H15" s="62">
        <f t="shared" si="5"/>
        <v>0</v>
      </c>
      <c r="I15" s="51">
        <f t="shared" si="2"/>
        <v>0</v>
      </c>
      <c r="J15" s="51">
        <f t="shared" si="3"/>
        <v>0</v>
      </c>
    </row>
    <row r="16" s="9" customFormat="1" customHeight="1" spans="1:10">
      <c r="A16" s="60" t="s">
        <v>683</v>
      </c>
      <c r="B16" s="61" t="s">
        <v>684</v>
      </c>
      <c r="C16" s="62" t="e">
        <f>#REF!</f>
        <v>#REF!</v>
      </c>
      <c r="D16" s="62" t="e">
        <f>#REF!</f>
        <v>#REF!</v>
      </c>
      <c r="E16" s="62" t="e">
        <f>#REF!</f>
        <v>#REF!</v>
      </c>
      <c r="F16" s="63" t="e">
        <f>#REF!</f>
        <v>#REF!</v>
      </c>
      <c r="G16" s="62" t="e">
        <f t="shared" si="5"/>
        <v>#REF!</v>
      </c>
      <c r="H16" s="62" t="e">
        <f t="shared" si="5"/>
        <v>#REF!</v>
      </c>
      <c r="I16" s="51" t="e">
        <f t="shared" si="2"/>
        <v>#REF!</v>
      </c>
      <c r="J16" s="51" t="e">
        <f t="shared" si="3"/>
        <v>#REF!</v>
      </c>
    </row>
    <row r="17" s="9" customFormat="1" customHeight="1" spans="1:10">
      <c r="A17" s="60"/>
      <c r="B17" s="180"/>
      <c r="C17" s="62"/>
      <c r="D17" s="63"/>
      <c r="E17" s="63"/>
      <c r="F17" s="63"/>
      <c r="G17" s="62"/>
      <c r="H17" s="62"/>
      <c r="I17" s="51"/>
      <c r="J17" s="51"/>
    </row>
    <row r="18" s="9" customFormat="1" customHeight="1" spans="1:10">
      <c r="A18" s="60" t="s">
        <v>685</v>
      </c>
      <c r="B18" s="61" t="s">
        <v>686</v>
      </c>
      <c r="C18" s="62">
        <f t="shared" ref="C18:H18" si="6">SUM(C19)</f>
        <v>0</v>
      </c>
      <c r="D18" s="62">
        <f t="shared" si="6"/>
        <v>0</v>
      </c>
      <c r="E18" s="62">
        <f t="shared" si="6"/>
        <v>0</v>
      </c>
      <c r="F18" s="62">
        <f t="shared" si="6"/>
        <v>0</v>
      </c>
      <c r="G18" s="62">
        <f t="shared" si="6"/>
        <v>0</v>
      </c>
      <c r="H18" s="62">
        <f t="shared" si="6"/>
        <v>0</v>
      </c>
      <c r="I18" s="51">
        <f t="shared" si="2"/>
        <v>0</v>
      </c>
      <c r="J18" s="51">
        <f t="shared" si="3"/>
        <v>0</v>
      </c>
    </row>
    <row r="19" s="9" customFormat="1" customHeight="1" spans="1:10">
      <c r="A19" s="60" t="s">
        <v>687</v>
      </c>
      <c r="B19" s="61" t="s">
        <v>688</v>
      </c>
      <c r="C19" s="62">
        <f>'4-8-7土地'!L27</f>
        <v>0</v>
      </c>
      <c r="D19" s="63">
        <f>C19</f>
        <v>0</v>
      </c>
      <c r="E19" s="63">
        <f>'4-8-7土地'!M27</f>
        <v>0</v>
      </c>
      <c r="F19" s="63">
        <f>E19</f>
        <v>0</v>
      </c>
      <c r="G19" s="62">
        <f>E19-C19</f>
        <v>0</v>
      </c>
      <c r="H19" s="62">
        <f>F19-D19</f>
        <v>0</v>
      </c>
      <c r="I19" s="51">
        <f t="shared" si="2"/>
        <v>0</v>
      </c>
      <c r="J19" s="51">
        <f t="shared" si="3"/>
        <v>0</v>
      </c>
    </row>
    <row r="20" s="9" customFormat="1" customHeight="1" spans="1:10">
      <c r="A20" s="60"/>
      <c r="B20" s="179"/>
      <c r="C20" s="62"/>
      <c r="D20" s="63"/>
      <c r="E20" s="63"/>
      <c r="F20" s="63"/>
      <c r="G20" s="62"/>
      <c r="H20" s="62"/>
      <c r="I20" s="51"/>
      <c r="J20" s="51"/>
    </row>
    <row r="21" s="9" customFormat="1" customHeight="1" spans="1:10">
      <c r="A21" s="60" t="s">
        <v>685</v>
      </c>
      <c r="B21" s="61" t="s">
        <v>689</v>
      </c>
      <c r="C21" s="62">
        <f t="shared" ref="C21:H21" si="7">SUM(C22)</f>
        <v>0</v>
      </c>
      <c r="D21" s="62">
        <f t="shared" si="7"/>
        <v>0</v>
      </c>
      <c r="E21" s="62">
        <f t="shared" si="7"/>
        <v>0</v>
      </c>
      <c r="F21" s="62">
        <f t="shared" si="7"/>
        <v>0</v>
      </c>
      <c r="G21" s="62">
        <f t="shared" si="7"/>
        <v>0</v>
      </c>
      <c r="H21" s="62">
        <f t="shared" si="7"/>
        <v>0</v>
      </c>
      <c r="I21" s="51">
        <f>IF(C21=0,0,G21/ABS(C21))*100</f>
        <v>0</v>
      </c>
      <c r="J21" s="51">
        <f>IF(D21=0,0,H21/ABS(D21))*100</f>
        <v>0</v>
      </c>
    </row>
    <row r="22" s="9" customFormat="1" customHeight="1" spans="1:10">
      <c r="A22" s="60" t="s">
        <v>690</v>
      </c>
      <c r="B22" s="61" t="s">
        <v>217</v>
      </c>
      <c r="C22" s="62">
        <f>'4-8-8固定资产清理'!D27</f>
        <v>0</v>
      </c>
      <c r="D22" s="63">
        <f>C22</f>
        <v>0</v>
      </c>
      <c r="E22" s="63">
        <f>'4-8-8固定资产清理'!E27</f>
        <v>0</v>
      </c>
      <c r="F22" s="63">
        <f>E22</f>
        <v>0</v>
      </c>
      <c r="G22" s="62">
        <f>E22-C22</f>
        <v>0</v>
      </c>
      <c r="H22" s="62">
        <f>F22-D22</f>
        <v>0</v>
      </c>
      <c r="I22" s="51">
        <f>IF(C22=0,0,G22/ABS(C22))*100</f>
        <v>0</v>
      </c>
      <c r="J22" s="51">
        <f>IF(D22=0,0,H22/ABS(D22))*100</f>
        <v>0</v>
      </c>
    </row>
    <row r="23" s="9" customFormat="1" customHeight="1" spans="1:10">
      <c r="A23" s="60"/>
      <c r="B23" s="179"/>
      <c r="C23" s="62"/>
      <c r="D23" s="63"/>
      <c r="E23" s="63"/>
      <c r="F23" s="63"/>
      <c r="G23" s="62"/>
      <c r="H23" s="62"/>
      <c r="I23" s="51"/>
      <c r="J23" s="51"/>
    </row>
    <row r="24" s="9" customFormat="1" customHeight="1" spans="1:10">
      <c r="A24" s="60"/>
      <c r="B24" s="179"/>
      <c r="C24" s="62"/>
      <c r="D24" s="63"/>
      <c r="E24" s="63"/>
      <c r="F24" s="63"/>
      <c r="G24" s="62"/>
      <c r="H24" s="62"/>
      <c r="I24" s="51"/>
      <c r="J24" s="51"/>
    </row>
    <row r="25" s="9" customFormat="1" customHeight="1" spans="1:10">
      <c r="A25" s="181" t="s">
        <v>63</v>
      </c>
      <c r="B25" s="182"/>
      <c r="C25" s="62" t="e">
        <f t="shared" ref="C25:H25" si="8">C7+C13+C18+C21</f>
        <v>#REF!</v>
      </c>
      <c r="D25" s="62" t="e">
        <f t="shared" si="8"/>
        <v>#REF!</v>
      </c>
      <c r="E25" s="62" t="e">
        <f t="shared" si="8"/>
        <v>#REF!</v>
      </c>
      <c r="F25" s="62" t="e">
        <f t="shared" si="8"/>
        <v>#REF!</v>
      </c>
      <c r="G25" s="62" t="e">
        <f t="shared" si="8"/>
        <v>#REF!</v>
      </c>
      <c r="H25" s="62" t="e">
        <f t="shared" si="8"/>
        <v>#REF!</v>
      </c>
      <c r="I25" s="51" t="e">
        <f>IF(C25=0,0,G25/ABS(C25))*100</f>
        <v>#REF!</v>
      </c>
      <c r="J25" s="51" t="e">
        <f t="shared" si="3"/>
        <v>#REF!</v>
      </c>
    </row>
    <row r="26" s="9" customFormat="1" customHeight="1" spans="1:10">
      <c r="A26" s="105" t="s">
        <v>691</v>
      </c>
      <c r="B26" s="106"/>
      <c r="C26" s="62" t="e">
        <f>'4-8-1房屋建筑物'!O26+'4-8-2构筑物'!I26+'4-8-3管道沟槽'!I26+#REF!+'4-8-5车辆'!J26+#REF!</f>
        <v>#REF!</v>
      </c>
      <c r="D26" s="62" t="e">
        <f>'4-8-1房屋建筑物'!P26+'4-8-2构筑物'!J26+'4-8-3管道沟槽'!J26+#REF!+'4-8-5车辆'!K26+#REF!</f>
        <v>#REF!</v>
      </c>
      <c r="E26" s="62" t="e">
        <f>'4-8-1房屋建筑物'!Q26+'4-8-2构筑物'!K26+'4-8-3管道沟槽'!K26+#REF!+'4-8-5车辆'!L26+#REF!</f>
        <v>#REF!</v>
      </c>
      <c r="F26" s="62" t="e">
        <f>'4-8-1房屋建筑物'!S26+'4-8-2构筑物'!M26+'4-8-3管道沟槽'!M26+#REF!+'4-8-5车辆'!N26+#REF!</f>
        <v>#REF!</v>
      </c>
      <c r="G26" s="62" t="e">
        <f>E26-C26</f>
        <v>#REF!</v>
      </c>
      <c r="H26" s="62" t="e">
        <f>F26-D26</f>
        <v>#REF!</v>
      </c>
      <c r="I26" s="51" t="e">
        <f t="shared" si="2"/>
        <v>#REF!</v>
      </c>
      <c r="J26" s="51" t="e">
        <f t="shared" si="3"/>
        <v>#REF!</v>
      </c>
    </row>
    <row r="27" s="9" customFormat="1" customHeight="1" spans="1:10">
      <c r="A27" s="183" t="s">
        <v>63</v>
      </c>
      <c r="B27" s="184"/>
      <c r="C27" s="62" t="e">
        <f t="shared" ref="C27:H27" si="9">C25-C26</f>
        <v>#REF!</v>
      </c>
      <c r="D27" s="62" t="e">
        <f t="shared" si="9"/>
        <v>#REF!</v>
      </c>
      <c r="E27" s="62" t="e">
        <f t="shared" si="9"/>
        <v>#REF!</v>
      </c>
      <c r="F27" s="62" t="e">
        <f t="shared" si="9"/>
        <v>#REF!</v>
      </c>
      <c r="G27" s="62" t="e">
        <f t="shared" si="9"/>
        <v>#REF!</v>
      </c>
      <c r="H27" s="62" t="e">
        <f t="shared" si="9"/>
        <v>#REF!</v>
      </c>
      <c r="I27" s="51" t="e">
        <f t="shared" si="2"/>
        <v>#REF!</v>
      </c>
      <c r="J27" s="51" t="e">
        <f t="shared" si="3"/>
        <v>#REF!</v>
      </c>
    </row>
    <row r="28" s="10" customFormat="1" customHeight="1" spans="1:6">
      <c r="A28" s="32"/>
      <c r="D28" s="33"/>
      <c r="E28" s="33"/>
      <c r="F28" s="33"/>
    </row>
    <row r="29" s="36" customFormat="1" customHeight="1" spans="1:10">
      <c r="A29" s="35" t="str">
        <f>表头信息!D8&amp;表头信息!E8</f>
        <v>产权持有单位填表人：谭勃</v>
      </c>
      <c r="B29" s="35"/>
      <c r="C29" s="35"/>
      <c r="D29" s="35"/>
      <c r="E29" s="35"/>
      <c r="G29" s="37" t="str">
        <f>IF(表头信息!F23=表头信息!H23,表头信息!D20&amp;表头信息!F23&amp;表头信息!G22&amp;表头信息!G23,表头信息!D20&amp;表头信息!F23&amp;表头信息!G22&amp;表头信息!G23&amp;表头信息!H22&amp;表头信息!H23)</f>
        <v>评估人员：、柳青、殷涛</v>
      </c>
      <c r="H29" s="37"/>
      <c r="I29" s="37"/>
      <c r="J29" s="37"/>
    </row>
    <row r="30" s="36" customFormat="1" customHeight="1" spans="1:1">
      <c r="A30" s="38" t="str">
        <f>表头信息!D11&amp;表头信息!E11</f>
        <v>填表日期：2022年11月2日</v>
      </c>
    </row>
    <row r="36" customHeight="1" spans="4:6">
      <c r="D36" s="71"/>
      <c r="E36" s="71"/>
      <c r="F36" s="71"/>
    </row>
  </sheetData>
  <mergeCells count="16">
    <mergeCell ref="A1:J1"/>
    <mergeCell ref="A2:J2"/>
    <mergeCell ref="H3:J3"/>
    <mergeCell ref="G4:J4"/>
    <mergeCell ref="C5:D5"/>
    <mergeCell ref="E5:F5"/>
    <mergeCell ref="G5:H5"/>
    <mergeCell ref="I5:J5"/>
    <mergeCell ref="A25:B25"/>
    <mergeCell ref="A26:B26"/>
    <mergeCell ref="A27:B27"/>
    <mergeCell ref="D28:F28"/>
    <mergeCell ref="A29:E29"/>
    <mergeCell ref="G29:J29"/>
    <mergeCell ref="A5:A6"/>
    <mergeCell ref="B5:B6"/>
  </mergeCells>
  <hyperlinks>
    <hyperlink ref="A1:J1" location="'4-非流动资产汇总'!B14" display="固定资产评估汇总表"/>
    <hyperlink ref="B8" location="'4-8-1房屋建筑物'!A1" display="固定资产-房屋建筑物"/>
    <hyperlink ref="B9" location="'4-8-2构筑物'!A1" display="固定资产-构筑物及其他辅助设施"/>
    <hyperlink ref="B10" location="'4-8-3管道沟槽'!A1" display="固定资产-管道及沟槽"/>
    <hyperlink ref="B14" location="'4-8-4机器设备'!A1" display="固定资产-机器设备"/>
    <hyperlink ref="B15" location="'4-8-5车辆'!A1" display="固定资产-车辆"/>
    <hyperlink ref="B16" location="'4-8-6电子设备'!A1" display="固定资产-电子设备"/>
    <hyperlink ref="B19" location="'4-8-7土地'!A1" display="固定资产—土地"/>
    <hyperlink ref="B22" location="'4-8-8固定资产清理'!A1" display="固定资产清理"/>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ignoredErrors>
    <ignoredError sqref="E19" formula="1"/>
  </ignoredErrors>
  <drawing r:id="rId2"/>
  <legacyDrawing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31"/>
  <sheetViews>
    <sheetView view="pageBreakPreview" zoomScale="85" zoomScaleNormal="100" workbookViewId="0">
      <pane xSplit="1" ySplit="6" topLeftCell="D7" activePane="bottomRight" state="frozen"/>
      <selection/>
      <selection pane="topRight"/>
      <selection pane="bottomLeft"/>
      <selection pane="bottomRight" activeCell="S26" sqref="S26"/>
    </sheetView>
  </sheetViews>
  <sheetFormatPr defaultColWidth="8.66666666666667" defaultRowHeight="15.75" customHeight="1"/>
  <cols>
    <col min="1" max="1" width="5" style="11" customWidth="1"/>
    <col min="2" max="2" width="7.75" style="11" customWidth="1"/>
    <col min="3" max="3" width="8.75" style="11" customWidth="1"/>
    <col min="4" max="4" width="8.08333333333333" style="11" customWidth="1" outlineLevel="1"/>
    <col min="5" max="5" width="8.5" style="11" customWidth="1" outlineLevel="1"/>
    <col min="6" max="6" width="9" style="11" customWidth="1" outlineLevel="1"/>
    <col min="7" max="7" width="10.3333333333333" style="11" customWidth="1" outlineLevel="1"/>
    <col min="8" max="8" width="4.83333333333333" style="11" customWidth="1"/>
    <col min="9" max="9" width="7.08333333333333" style="11" customWidth="1" outlineLevel="1"/>
    <col min="10" max="10" width="5.75" style="11" customWidth="1" outlineLevel="1"/>
    <col min="11" max="12" width="4.83333333333333" style="11" customWidth="1"/>
    <col min="13" max="13" width="9.25" style="11" customWidth="1"/>
    <col min="14" max="22" width="8.25" style="11" customWidth="1"/>
    <col min="23" max="23" width="6.5" style="11" customWidth="1"/>
    <col min="24" max="32" width="9" style="11"/>
    <col min="33" max="16384" width="8.66666666666667" style="11"/>
  </cols>
  <sheetData>
    <row r="1" s="7" customFormat="1" ht="30" customHeight="1" spans="1:23">
      <c r="A1" s="12" t="str">
        <f>"固定资产—房屋建筑物评估"&amp;表头信息!E35</f>
        <v>固定资产—房屋建筑物评估明细表</v>
      </c>
      <c r="B1" s="12"/>
      <c r="C1" s="12"/>
      <c r="D1" s="12"/>
      <c r="E1" s="12"/>
      <c r="F1" s="12"/>
      <c r="G1" s="12"/>
      <c r="H1" s="12"/>
      <c r="I1" s="12"/>
      <c r="J1" s="12"/>
      <c r="K1" s="12"/>
      <c r="L1" s="12"/>
      <c r="M1" s="12"/>
      <c r="N1" s="46"/>
      <c r="O1" s="46"/>
      <c r="P1" s="46"/>
      <c r="Q1" s="46"/>
      <c r="R1" s="46"/>
      <c r="S1" s="46"/>
      <c r="T1" s="46"/>
      <c r="U1" s="46"/>
      <c r="V1" s="46"/>
      <c r="W1" s="176"/>
    </row>
    <row r="2" customHeight="1" spans="1:23">
      <c r="A2" s="13" t="str">
        <f>表头信息!D5&amp;表头信息!E5</f>
        <v>评估基准日：2022年10月31日</v>
      </c>
      <c r="B2" s="13"/>
      <c r="C2" s="13"/>
      <c r="D2" s="13"/>
      <c r="E2" s="13"/>
      <c r="F2" s="13"/>
      <c r="G2" s="13"/>
      <c r="H2" s="13"/>
      <c r="I2" s="13"/>
      <c r="J2" s="13"/>
      <c r="K2" s="13"/>
      <c r="L2" s="13"/>
      <c r="M2" s="13"/>
      <c r="N2" s="13"/>
      <c r="O2" s="13"/>
      <c r="P2" s="13"/>
      <c r="Q2" s="13"/>
      <c r="R2" s="13"/>
      <c r="S2" s="13"/>
      <c r="T2" s="13"/>
      <c r="U2" s="13"/>
      <c r="V2" s="13"/>
      <c r="W2" s="13"/>
    </row>
    <row r="3" customHeight="1" spans="1:23">
      <c r="A3" s="13"/>
      <c r="B3" s="13"/>
      <c r="C3" s="13"/>
      <c r="D3" s="13"/>
      <c r="E3" s="13"/>
      <c r="F3" s="13"/>
      <c r="G3" s="13"/>
      <c r="H3" s="13"/>
      <c r="I3" s="13"/>
      <c r="J3" s="13"/>
      <c r="K3" s="13"/>
      <c r="L3" s="13"/>
      <c r="M3" s="13"/>
      <c r="N3" s="13"/>
      <c r="O3" s="13"/>
      <c r="P3" s="13"/>
      <c r="Q3" s="13"/>
      <c r="R3" s="13"/>
      <c r="S3" s="13"/>
      <c r="T3" s="13"/>
      <c r="U3" s="13"/>
      <c r="V3" s="56" t="s">
        <v>692</v>
      </c>
      <c r="W3" s="142"/>
    </row>
    <row r="4" customHeight="1" spans="1:23">
      <c r="A4" s="83" t="str">
        <f>表头信息!D2&amp;表头信息!E2</f>
        <v>产权持有单位：西安曲江楼观旅游农业开发有限公司</v>
      </c>
      <c r="B4" s="18"/>
      <c r="C4" s="18"/>
      <c r="D4" s="18"/>
      <c r="E4" s="18"/>
      <c r="F4" s="18"/>
      <c r="G4" s="18"/>
      <c r="H4" s="18"/>
      <c r="I4" s="18"/>
      <c r="J4" s="18"/>
      <c r="K4" s="18"/>
      <c r="L4" s="18"/>
      <c r="M4" s="18"/>
      <c r="N4" s="18"/>
      <c r="O4" s="18"/>
      <c r="P4" s="18"/>
      <c r="Q4" s="18"/>
      <c r="R4" s="18"/>
      <c r="S4" s="18"/>
      <c r="T4" s="18"/>
      <c r="U4" s="18"/>
      <c r="V4" s="18"/>
      <c r="W4" s="19" t="s">
        <v>3</v>
      </c>
    </row>
    <row r="5" s="8" customFormat="1" customHeight="1" spans="1:23">
      <c r="A5" s="47" t="s">
        <v>5</v>
      </c>
      <c r="B5" s="47" t="s">
        <v>639</v>
      </c>
      <c r="C5" s="47" t="s">
        <v>693</v>
      </c>
      <c r="D5" s="171" t="s">
        <v>694</v>
      </c>
      <c r="E5" s="20" t="s">
        <v>695</v>
      </c>
      <c r="F5" s="171" t="s">
        <v>696</v>
      </c>
      <c r="G5" s="171" t="s">
        <v>697</v>
      </c>
      <c r="H5" s="20" t="s">
        <v>642</v>
      </c>
      <c r="I5" s="20" t="s">
        <v>698</v>
      </c>
      <c r="J5" s="20" t="s">
        <v>699</v>
      </c>
      <c r="K5" s="47" t="s">
        <v>643</v>
      </c>
      <c r="L5" s="174" t="s">
        <v>466</v>
      </c>
      <c r="M5" s="47" t="s">
        <v>700</v>
      </c>
      <c r="N5" s="47" t="s">
        <v>645</v>
      </c>
      <c r="O5" s="47" t="s">
        <v>238</v>
      </c>
      <c r="P5" s="48"/>
      <c r="Q5" s="47" t="s">
        <v>239</v>
      </c>
      <c r="R5" s="48"/>
      <c r="S5" s="48"/>
      <c r="T5" s="20" t="s">
        <v>240</v>
      </c>
      <c r="U5" s="47" t="s">
        <v>241</v>
      </c>
      <c r="V5" s="20" t="s">
        <v>646</v>
      </c>
      <c r="W5" s="47" t="s">
        <v>8</v>
      </c>
    </row>
    <row r="6" s="8" customFormat="1" customHeight="1" spans="1:23">
      <c r="A6" s="48"/>
      <c r="B6" s="48"/>
      <c r="C6" s="48"/>
      <c r="D6" s="172"/>
      <c r="E6" s="41"/>
      <c r="F6" s="172"/>
      <c r="G6" s="172"/>
      <c r="H6" s="21"/>
      <c r="I6" s="41"/>
      <c r="J6" s="41"/>
      <c r="K6" s="48"/>
      <c r="L6" s="175"/>
      <c r="M6" s="48"/>
      <c r="N6" s="48"/>
      <c r="O6" s="109" t="s">
        <v>647</v>
      </c>
      <c r="P6" s="47" t="s">
        <v>648</v>
      </c>
      <c r="Q6" s="47" t="s">
        <v>647</v>
      </c>
      <c r="R6" s="47" t="s">
        <v>526</v>
      </c>
      <c r="S6" s="47" t="s">
        <v>648</v>
      </c>
      <c r="T6" s="21"/>
      <c r="U6" s="48"/>
      <c r="V6" s="21"/>
      <c r="W6" s="48"/>
    </row>
    <row r="7" s="9" customFormat="1" customHeight="1" spans="1:23">
      <c r="A7" s="22">
        <v>1</v>
      </c>
      <c r="B7" s="23"/>
      <c r="C7" s="23"/>
      <c r="D7" s="23"/>
      <c r="E7" s="23"/>
      <c r="F7" s="23"/>
      <c r="G7" s="23"/>
      <c r="H7" s="173"/>
      <c r="I7" s="173"/>
      <c r="J7" s="173"/>
      <c r="K7" s="24"/>
      <c r="L7" s="72"/>
      <c r="M7" s="25"/>
      <c r="N7" s="25" t="s">
        <v>314</v>
      </c>
      <c r="O7" s="50"/>
      <c r="P7" s="25"/>
      <c r="Q7" s="25"/>
      <c r="R7" s="25"/>
      <c r="S7" s="25"/>
      <c r="T7" s="51">
        <f>S7-P7</f>
        <v>0</v>
      </c>
      <c r="U7" s="51">
        <f>IF(P7=0,0,T7/ABS(P7))*100</f>
        <v>0</v>
      </c>
      <c r="V7" s="93"/>
      <c r="W7" s="23"/>
    </row>
    <row r="8" s="9" customFormat="1" customHeight="1" spans="1:23">
      <c r="A8" s="22">
        <v>2</v>
      </c>
      <c r="B8" s="23"/>
      <c r="C8" s="23"/>
      <c r="D8" s="23"/>
      <c r="E8" s="23"/>
      <c r="F8" s="23"/>
      <c r="G8" s="23"/>
      <c r="H8" s="173"/>
      <c r="I8" s="173"/>
      <c r="J8" s="173"/>
      <c r="K8" s="24"/>
      <c r="L8" s="72"/>
      <c r="M8" s="25"/>
      <c r="N8" s="25" t="s">
        <v>314</v>
      </c>
      <c r="O8" s="50"/>
      <c r="P8" s="25"/>
      <c r="Q8" s="25"/>
      <c r="R8" s="25"/>
      <c r="S8" s="25"/>
      <c r="T8" s="51">
        <f t="shared" ref="T8:T24" si="0">S8-P8</f>
        <v>0</v>
      </c>
      <c r="U8" s="51">
        <f t="shared" ref="U8:U27" si="1">IF(P8=0,0,T8/ABS(P8))*100</f>
        <v>0</v>
      </c>
      <c r="V8" s="93"/>
      <c r="W8" s="23"/>
    </row>
    <row r="9" s="9" customFormat="1" customHeight="1" spans="1:23">
      <c r="A9" s="22">
        <v>3</v>
      </c>
      <c r="B9" s="23"/>
      <c r="C9" s="23"/>
      <c r="D9" s="23"/>
      <c r="E9" s="23"/>
      <c r="F9" s="23"/>
      <c r="G9" s="23"/>
      <c r="H9" s="173"/>
      <c r="I9" s="173"/>
      <c r="J9" s="173"/>
      <c r="K9" s="24"/>
      <c r="L9" s="72"/>
      <c r="M9" s="25"/>
      <c r="N9" s="25" t="s">
        <v>314</v>
      </c>
      <c r="O9" s="50"/>
      <c r="P9" s="25"/>
      <c r="Q9" s="25"/>
      <c r="R9" s="25"/>
      <c r="S9" s="25"/>
      <c r="T9" s="51">
        <f t="shared" si="0"/>
        <v>0</v>
      </c>
      <c r="U9" s="51">
        <f t="shared" si="1"/>
        <v>0</v>
      </c>
      <c r="V9" s="93"/>
      <c r="W9" s="23"/>
    </row>
    <row r="10" s="9" customFormat="1" customHeight="1" spans="1:23">
      <c r="A10" s="22">
        <v>4</v>
      </c>
      <c r="B10" s="23"/>
      <c r="C10" s="23"/>
      <c r="D10" s="23"/>
      <c r="E10" s="23"/>
      <c r="F10" s="23"/>
      <c r="G10" s="23"/>
      <c r="H10" s="173"/>
      <c r="I10" s="173"/>
      <c r="J10" s="173"/>
      <c r="K10" s="24"/>
      <c r="L10" s="72"/>
      <c r="M10" s="25"/>
      <c r="N10" s="25" t="s">
        <v>314</v>
      </c>
      <c r="O10" s="50"/>
      <c r="P10" s="25"/>
      <c r="Q10" s="25"/>
      <c r="R10" s="25"/>
      <c r="S10" s="25"/>
      <c r="T10" s="51">
        <f t="shared" si="0"/>
        <v>0</v>
      </c>
      <c r="U10" s="51">
        <f t="shared" si="1"/>
        <v>0</v>
      </c>
      <c r="V10" s="93"/>
      <c r="W10" s="23"/>
    </row>
    <row r="11" s="9" customFormat="1" customHeight="1" spans="1:23">
      <c r="A11" s="22">
        <v>5</v>
      </c>
      <c r="B11" s="23"/>
      <c r="C11" s="23"/>
      <c r="D11" s="23"/>
      <c r="E11" s="23"/>
      <c r="F11" s="23"/>
      <c r="G11" s="23"/>
      <c r="H11" s="173"/>
      <c r="I11" s="173"/>
      <c r="J11" s="173"/>
      <c r="K11" s="24"/>
      <c r="L11" s="72"/>
      <c r="M11" s="25"/>
      <c r="N11" s="25" t="s">
        <v>314</v>
      </c>
      <c r="O11" s="50"/>
      <c r="P11" s="25"/>
      <c r="Q11" s="25"/>
      <c r="R11" s="25"/>
      <c r="S11" s="25"/>
      <c r="T11" s="51">
        <f t="shared" si="0"/>
        <v>0</v>
      </c>
      <c r="U11" s="51">
        <f t="shared" si="1"/>
        <v>0</v>
      </c>
      <c r="V11" s="93"/>
      <c r="W11" s="23"/>
    </row>
    <row r="12" s="9" customFormat="1" customHeight="1" spans="1:23">
      <c r="A12" s="22">
        <v>6</v>
      </c>
      <c r="B12" s="23"/>
      <c r="C12" s="23"/>
      <c r="D12" s="23"/>
      <c r="E12" s="23"/>
      <c r="F12" s="23"/>
      <c r="G12" s="23"/>
      <c r="H12" s="173"/>
      <c r="I12" s="173"/>
      <c r="J12" s="173"/>
      <c r="K12" s="24"/>
      <c r="L12" s="72"/>
      <c r="M12" s="25"/>
      <c r="N12" s="25" t="s">
        <v>314</v>
      </c>
      <c r="O12" s="50"/>
      <c r="P12" s="25"/>
      <c r="Q12" s="25"/>
      <c r="R12" s="25"/>
      <c r="S12" s="25"/>
      <c r="T12" s="51">
        <f t="shared" si="0"/>
        <v>0</v>
      </c>
      <c r="U12" s="51">
        <f t="shared" si="1"/>
        <v>0</v>
      </c>
      <c r="V12" s="93"/>
      <c r="W12" s="23"/>
    </row>
    <row r="13" s="9" customFormat="1" customHeight="1" spans="1:23">
      <c r="A13" s="22">
        <v>7</v>
      </c>
      <c r="B13" s="23"/>
      <c r="C13" s="23"/>
      <c r="D13" s="23"/>
      <c r="E13" s="23"/>
      <c r="F13" s="23"/>
      <c r="G13" s="23"/>
      <c r="H13" s="173"/>
      <c r="I13" s="173"/>
      <c r="J13" s="173"/>
      <c r="K13" s="24"/>
      <c r="L13" s="72"/>
      <c r="M13" s="25"/>
      <c r="N13" s="25" t="s">
        <v>314</v>
      </c>
      <c r="O13" s="50"/>
      <c r="P13" s="25"/>
      <c r="Q13" s="25"/>
      <c r="R13" s="25"/>
      <c r="S13" s="25"/>
      <c r="T13" s="51">
        <f t="shared" si="0"/>
        <v>0</v>
      </c>
      <c r="U13" s="51">
        <f t="shared" si="1"/>
        <v>0</v>
      </c>
      <c r="V13" s="93"/>
      <c r="W13" s="23"/>
    </row>
    <row r="14" s="9" customFormat="1" customHeight="1" spans="1:23">
      <c r="A14" s="22">
        <v>8</v>
      </c>
      <c r="B14" s="23"/>
      <c r="C14" s="23"/>
      <c r="D14" s="23"/>
      <c r="E14" s="23"/>
      <c r="F14" s="23"/>
      <c r="G14" s="23"/>
      <c r="H14" s="173"/>
      <c r="I14" s="173"/>
      <c r="J14" s="173"/>
      <c r="K14" s="24"/>
      <c r="L14" s="72"/>
      <c r="M14" s="25"/>
      <c r="N14" s="25" t="s">
        <v>314</v>
      </c>
      <c r="O14" s="50"/>
      <c r="P14" s="25"/>
      <c r="Q14" s="25"/>
      <c r="R14" s="25"/>
      <c r="S14" s="25"/>
      <c r="T14" s="51">
        <f t="shared" si="0"/>
        <v>0</v>
      </c>
      <c r="U14" s="51">
        <f t="shared" si="1"/>
        <v>0</v>
      </c>
      <c r="V14" s="93"/>
      <c r="W14" s="23"/>
    </row>
    <row r="15" s="9" customFormat="1" customHeight="1" spans="1:23">
      <c r="A15" s="22">
        <v>9</v>
      </c>
      <c r="B15" s="23"/>
      <c r="C15" s="23"/>
      <c r="D15" s="23"/>
      <c r="E15" s="23"/>
      <c r="F15" s="23"/>
      <c r="G15" s="23"/>
      <c r="H15" s="173"/>
      <c r="I15" s="173"/>
      <c r="J15" s="173"/>
      <c r="K15" s="24"/>
      <c r="L15" s="72"/>
      <c r="M15" s="25"/>
      <c r="N15" s="25" t="s">
        <v>314</v>
      </c>
      <c r="O15" s="50"/>
      <c r="P15" s="25"/>
      <c r="Q15" s="25"/>
      <c r="R15" s="25"/>
      <c r="S15" s="25"/>
      <c r="T15" s="51">
        <f t="shared" si="0"/>
        <v>0</v>
      </c>
      <c r="U15" s="51">
        <f t="shared" si="1"/>
        <v>0</v>
      </c>
      <c r="V15" s="93"/>
      <c r="W15" s="23"/>
    </row>
    <row r="16" s="9" customFormat="1" customHeight="1" spans="1:23">
      <c r="A16" s="22">
        <v>10</v>
      </c>
      <c r="B16" s="23"/>
      <c r="C16" s="23"/>
      <c r="D16" s="23"/>
      <c r="E16" s="23"/>
      <c r="F16" s="23"/>
      <c r="G16" s="23"/>
      <c r="H16" s="173"/>
      <c r="I16" s="173"/>
      <c r="J16" s="173"/>
      <c r="K16" s="24"/>
      <c r="L16" s="72"/>
      <c r="M16" s="25"/>
      <c r="N16" s="25" t="s">
        <v>314</v>
      </c>
      <c r="O16" s="50"/>
      <c r="P16" s="25"/>
      <c r="Q16" s="25"/>
      <c r="R16" s="25"/>
      <c r="S16" s="25"/>
      <c r="T16" s="51">
        <f t="shared" si="0"/>
        <v>0</v>
      </c>
      <c r="U16" s="51">
        <f t="shared" si="1"/>
        <v>0</v>
      </c>
      <c r="V16" s="93"/>
      <c r="W16" s="23"/>
    </row>
    <row r="17" s="9" customFormat="1" customHeight="1" spans="1:23">
      <c r="A17" s="22">
        <v>11</v>
      </c>
      <c r="B17" s="23"/>
      <c r="C17" s="23"/>
      <c r="D17" s="23"/>
      <c r="E17" s="23"/>
      <c r="F17" s="23"/>
      <c r="G17" s="23"/>
      <c r="H17" s="173"/>
      <c r="I17" s="173"/>
      <c r="J17" s="173"/>
      <c r="K17" s="24"/>
      <c r="L17" s="72"/>
      <c r="M17" s="25"/>
      <c r="N17" s="25" t="s">
        <v>314</v>
      </c>
      <c r="O17" s="50"/>
      <c r="P17" s="25"/>
      <c r="Q17" s="25"/>
      <c r="R17" s="25"/>
      <c r="S17" s="25"/>
      <c r="T17" s="51">
        <f t="shared" si="0"/>
        <v>0</v>
      </c>
      <c r="U17" s="51">
        <f t="shared" si="1"/>
        <v>0</v>
      </c>
      <c r="V17" s="93"/>
      <c r="W17" s="23"/>
    </row>
    <row r="18" s="9" customFormat="1" customHeight="1" spans="1:23">
      <c r="A18" s="22">
        <v>12</v>
      </c>
      <c r="B18" s="23"/>
      <c r="C18" s="23"/>
      <c r="D18" s="23"/>
      <c r="E18" s="23"/>
      <c r="F18" s="23"/>
      <c r="G18" s="23"/>
      <c r="H18" s="173"/>
      <c r="I18" s="173"/>
      <c r="J18" s="173"/>
      <c r="K18" s="24"/>
      <c r="L18" s="72"/>
      <c r="M18" s="25"/>
      <c r="N18" s="25" t="s">
        <v>314</v>
      </c>
      <c r="O18" s="50"/>
      <c r="P18" s="25"/>
      <c r="Q18" s="25"/>
      <c r="R18" s="25"/>
      <c r="S18" s="25"/>
      <c r="T18" s="51">
        <f t="shared" si="0"/>
        <v>0</v>
      </c>
      <c r="U18" s="51">
        <f t="shared" si="1"/>
        <v>0</v>
      </c>
      <c r="V18" s="93"/>
      <c r="W18" s="23"/>
    </row>
    <row r="19" s="9" customFormat="1" customHeight="1" spans="1:23">
      <c r="A19" s="22">
        <v>13</v>
      </c>
      <c r="B19" s="23"/>
      <c r="C19" s="23"/>
      <c r="D19" s="23"/>
      <c r="E19" s="23"/>
      <c r="F19" s="23"/>
      <c r="G19" s="23"/>
      <c r="H19" s="173"/>
      <c r="I19" s="173"/>
      <c r="J19" s="173"/>
      <c r="K19" s="24"/>
      <c r="L19" s="72"/>
      <c r="M19" s="25"/>
      <c r="N19" s="25" t="s">
        <v>314</v>
      </c>
      <c r="O19" s="50"/>
      <c r="P19" s="25"/>
      <c r="Q19" s="25"/>
      <c r="R19" s="25"/>
      <c r="S19" s="25"/>
      <c r="T19" s="51">
        <f t="shared" si="0"/>
        <v>0</v>
      </c>
      <c r="U19" s="51">
        <f t="shared" si="1"/>
        <v>0</v>
      </c>
      <c r="V19" s="93"/>
      <c r="W19" s="23"/>
    </row>
    <row r="20" s="9" customFormat="1" customHeight="1" spans="1:23">
      <c r="A20" s="22">
        <v>14</v>
      </c>
      <c r="B20" s="23"/>
      <c r="C20" s="23"/>
      <c r="D20" s="23"/>
      <c r="E20" s="23"/>
      <c r="F20" s="23"/>
      <c r="G20" s="23"/>
      <c r="H20" s="173"/>
      <c r="I20" s="173"/>
      <c r="J20" s="173"/>
      <c r="K20" s="24"/>
      <c r="L20" s="72"/>
      <c r="M20" s="25"/>
      <c r="N20" s="25" t="s">
        <v>314</v>
      </c>
      <c r="O20" s="50"/>
      <c r="P20" s="25"/>
      <c r="Q20" s="25"/>
      <c r="R20" s="25"/>
      <c r="S20" s="25"/>
      <c r="T20" s="51">
        <f t="shared" si="0"/>
        <v>0</v>
      </c>
      <c r="U20" s="51">
        <f t="shared" si="1"/>
        <v>0</v>
      </c>
      <c r="V20" s="93"/>
      <c r="W20" s="23"/>
    </row>
    <row r="21" s="9" customFormat="1" customHeight="1" spans="1:23">
      <c r="A21" s="22">
        <v>15</v>
      </c>
      <c r="B21" s="23"/>
      <c r="C21" s="23"/>
      <c r="D21" s="23"/>
      <c r="E21" s="23"/>
      <c r="F21" s="23"/>
      <c r="G21" s="23"/>
      <c r="H21" s="173"/>
      <c r="I21" s="173"/>
      <c r="J21" s="173"/>
      <c r="K21" s="24"/>
      <c r="L21" s="72"/>
      <c r="M21" s="25"/>
      <c r="N21" s="25" t="s">
        <v>314</v>
      </c>
      <c r="O21" s="50"/>
      <c r="P21" s="25"/>
      <c r="Q21" s="25"/>
      <c r="R21" s="25"/>
      <c r="S21" s="25"/>
      <c r="T21" s="51">
        <f t="shared" si="0"/>
        <v>0</v>
      </c>
      <c r="U21" s="51">
        <f t="shared" si="1"/>
        <v>0</v>
      </c>
      <c r="V21" s="93"/>
      <c r="W21" s="23"/>
    </row>
    <row r="22" s="9" customFormat="1" customHeight="1" spans="1:23">
      <c r="A22" s="22">
        <v>16</v>
      </c>
      <c r="B22" s="23"/>
      <c r="C22" s="23"/>
      <c r="D22" s="23"/>
      <c r="E22" s="23"/>
      <c r="F22" s="23"/>
      <c r="G22" s="23"/>
      <c r="H22" s="173"/>
      <c r="I22" s="173"/>
      <c r="J22" s="173"/>
      <c r="K22" s="24"/>
      <c r="L22" s="72"/>
      <c r="M22" s="25"/>
      <c r="N22" s="25" t="s">
        <v>314</v>
      </c>
      <c r="O22" s="50"/>
      <c r="P22" s="25"/>
      <c r="Q22" s="25"/>
      <c r="R22" s="25"/>
      <c r="S22" s="25"/>
      <c r="T22" s="51">
        <f t="shared" si="0"/>
        <v>0</v>
      </c>
      <c r="U22" s="51">
        <f t="shared" si="1"/>
        <v>0</v>
      </c>
      <c r="V22" s="93"/>
      <c r="W22" s="23"/>
    </row>
    <row r="23" s="9" customFormat="1" customHeight="1" spans="1:23">
      <c r="A23" s="22">
        <v>17</v>
      </c>
      <c r="B23" s="23"/>
      <c r="C23" s="23"/>
      <c r="D23" s="23"/>
      <c r="E23" s="23"/>
      <c r="F23" s="23"/>
      <c r="G23" s="23"/>
      <c r="H23" s="173"/>
      <c r="I23" s="173"/>
      <c r="J23" s="173"/>
      <c r="K23" s="24"/>
      <c r="L23" s="72"/>
      <c r="M23" s="25"/>
      <c r="N23" s="25" t="s">
        <v>314</v>
      </c>
      <c r="O23" s="50"/>
      <c r="P23" s="25"/>
      <c r="Q23" s="25"/>
      <c r="R23" s="25"/>
      <c r="S23" s="25"/>
      <c r="T23" s="51">
        <f t="shared" si="0"/>
        <v>0</v>
      </c>
      <c r="U23" s="51">
        <f t="shared" si="1"/>
        <v>0</v>
      </c>
      <c r="V23" s="93"/>
      <c r="W23" s="23"/>
    </row>
    <row r="24" s="9" customFormat="1" customHeight="1" spans="1:23">
      <c r="A24" s="22">
        <v>18</v>
      </c>
      <c r="B24" s="23"/>
      <c r="C24" s="23"/>
      <c r="D24" s="23"/>
      <c r="E24" s="23"/>
      <c r="F24" s="23"/>
      <c r="G24" s="23"/>
      <c r="H24" s="173"/>
      <c r="I24" s="173"/>
      <c r="J24" s="173"/>
      <c r="K24" s="24"/>
      <c r="L24" s="72"/>
      <c r="M24" s="25"/>
      <c r="N24" s="25" t="s">
        <v>314</v>
      </c>
      <c r="O24" s="50"/>
      <c r="P24" s="25"/>
      <c r="Q24" s="25"/>
      <c r="R24" s="25"/>
      <c r="S24" s="25"/>
      <c r="T24" s="51">
        <f t="shared" si="0"/>
        <v>0</v>
      </c>
      <c r="U24" s="51">
        <f t="shared" si="1"/>
        <v>0</v>
      </c>
      <c r="V24" s="93"/>
      <c r="W24" s="23"/>
    </row>
    <row r="25" s="9" customFormat="1" customHeight="1" spans="1:23">
      <c r="A25" s="27" t="s">
        <v>291</v>
      </c>
      <c r="B25" s="28"/>
      <c r="C25" s="28"/>
      <c r="D25" s="28"/>
      <c r="E25" s="28"/>
      <c r="F25" s="28"/>
      <c r="G25" s="28"/>
      <c r="H25" s="28"/>
      <c r="I25" s="28"/>
      <c r="J25" s="28"/>
      <c r="K25" s="28"/>
      <c r="L25" s="29"/>
      <c r="M25" s="51">
        <f>SUM(M7:M24)</f>
        <v>0</v>
      </c>
      <c r="N25" s="51"/>
      <c r="O25" s="84">
        <f>SUM(O7:O24)</f>
        <v>0</v>
      </c>
      <c r="P25" s="84">
        <f>SUM(P7:P24)</f>
        <v>0</v>
      </c>
      <c r="Q25" s="84">
        <f>SUM(Q7:Q24)</f>
        <v>0</v>
      </c>
      <c r="R25" s="51"/>
      <c r="S25" s="84">
        <f>SUM(S7:S24)</f>
        <v>0</v>
      </c>
      <c r="T25" s="84">
        <f>IF(SUM(T7:T24)-(S25-P25)&lt;0.001,SUM(T7:T24),"false")</f>
        <v>0</v>
      </c>
      <c r="U25" s="51">
        <f t="shared" si="1"/>
        <v>0</v>
      </c>
      <c r="V25" s="63"/>
      <c r="W25" s="143"/>
    </row>
    <row r="26" s="9" customFormat="1" customHeight="1" spans="1:23">
      <c r="A26" s="27" t="s">
        <v>701</v>
      </c>
      <c r="B26" s="28"/>
      <c r="C26" s="28"/>
      <c r="D26" s="28"/>
      <c r="E26" s="28"/>
      <c r="F26" s="28"/>
      <c r="G26" s="28"/>
      <c r="H26" s="28"/>
      <c r="I26" s="28"/>
      <c r="J26" s="28"/>
      <c r="K26" s="28"/>
      <c r="L26" s="29"/>
      <c r="M26" s="101"/>
      <c r="N26" s="101"/>
      <c r="O26" s="130"/>
      <c r="P26" s="130"/>
      <c r="Q26" s="130"/>
      <c r="R26" s="101"/>
      <c r="S26" s="130"/>
      <c r="T26" s="51">
        <f>S26-P26</f>
        <v>0</v>
      </c>
      <c r="U26" s="51">
        <f t="shared" si="1"/>
        <v>0</v>
      </c>
      <c r="V26" s="31"/>
      <c r="W26" s="31"/>
    </row>
    <row r="27" s="9" customFormat="1" customHeight="1" spans="1:23">
      <c r="A27" s="27" t="s">
        <v>384</v>
      </c>
      <c r="B27" s="28"/>
      <c r="C27" s="28"/>
      <c r="D27" s="28"/>
      <c r="E27" s="28"/>
      <c r="F27" s="28"/>
      <c r="G27" s="28"/>
      <c r="H27" s="28"/>
      <c r="I27" s="28"/>
      <c r="J27" s="28"/>
      <c r="K27" s="28"/>
      <c r="L27" s="29"/>
      <c r="M27" s="51">
        <f>M25-M26</f>
        <v>0</v>
      </c>
      <c r="N27" s="51"/>
      <c r="O27" s="84">
        <f>O25-O26</f>
        <v>0</v>
      </c>
      <c r="P27" s="84">
        <f>P25-P26</f>
        <v>0</v>
      </c>
      <c r="Q27" s="84">
        <f>Q25-Q26</f>
        <v>0</v>
      </c>
      <c r="R27" s="51"/>
      <c r="S27" s="84">
        <f>S25-S26</f>
        <v>0</v>
      </c>
      <c r="T27" s="84">
        <f>T25-T26</f>
        <v>0</v>
      </c>
      <c r="U27" s="51">
        <f t="shared" si="1"/>
        <v>0</v>
      </c>
      <c r="V27" s="63"/>
      <c r="W27" s="143"/>
    </row>
    <row r="28" s="10" customFormat="1" customHeight="1" spans="1:17">
      <c r="A28" s="32"/>
      <c r="H28" s="33"/>
      <c r="I28" s="33"/>
      <c r="J28" s="33"/>
      <c r="K28" s="33"/>
      <c r="L28" s="33"/>
      <c r="M28" s="34"/>
      <c r="N28" s="34"/>
      <c r="O28" s="34"/>
      <c r="P28" s="34"/>
      <c r="Q28" s="34"/>
    </row>
    <row r="29" s="10" customFormat="1" customHeight="1" spans="1:23">
      <c r="A29" s="35" t="str">
        <f>表头信息!D8&amp;表头信息!E8</f>
        <v>产权持有单位填表人：谭勃</v>
      </c>
      <c r="B29" s="35"/>
      <c r="C29" s="35"/>
      <c r="D29" s="35"/>
      <c r="E29" s="35"/>
      <c r="F29" s="35"/>
      <c r="G29" s="35"/>
      <c r="H29" s="35"/>
      <c r="I29" s="35"/>
      <c r="J29" s="35"/>
      <c r="K29" s="35"/>
      <c r="L29" s="35"/>
      <c r="M29" s="35"/>
      <c r="N29" s="35"/>
      <c r="O29" s="39"/>
      <c r="P29" s="39"/>
      <c r="S29" s="37" t="str">
        <f>表头信息!D20&amp;表头信息!F23</f>
        <v>评估人员：</v>
      </c>
      <c r="T29" s="37"/>
      <c r="U29" s="37"/>
      <c r="V29" s="37"/>
      <c r="W29" s="37"/>
    </row>
    <row r="30" s="10" customFormat="1" customHeight="1" spans="1:16">
      <c r="A30" s="38" t="str">
        <f>表头信息!D11&amp;表头信息!E11</f>
        <v>填表日期：2022年11月2日</v>
      </c>
      <c r="B30" s="36"/>
      <c r="C30" s="36"/>
      <c r="D30" s="36"/>
      <c r="E30" s="36"/>
      <c r="F30" s="36"/>
      <c r="G30" s="36"/>
      <c r="H30" s="36"/>
      <c r="I30" s="36"/>
      <c r="J30" s="36"/>
      <c r="K30" s="39"/>
      <c r="L30" s="39"/>
      <c r="N30" s="39"/>
      <c r="O30" s="39"/>
      <c r="P30" s="39"/>
    </row>
    <row r="31" customHeight="1" spans="8:12">
      <c r="H31" s="71"/>
      <c r="I31" s="71"/>
      <c r="J31" s="71"/>
      <c r="K31" s="71"/>
      <c r="L31" s="71"/>
    </row>
  </sheetData>
  <protectedRanges>
    <protectedRange sqref="A7:S24 O26:Q26 S26 V7:W24" name="区域1"/>
  </protectedRanges>
  <mergeCells count="29">
    <mergeCell ref="A1:V1"/>
    <mergeCell ref="A2:W2"/>
    <mergeCell ref="V3:W3"/>
    <mergeCell ref="O5:P5"/>
    <mergeCell ref="Q5:S5"/>
    <mergeCell ref="A25:L25"/>
    <mergeCell ref="A26:L26"/>
    <mergeCell ref="A27:L27"/>
    <mergeCell ref="H28:L28"/>
    <mergeCell ref="A29:N29"/>
    <mergeCell ref="S29:W29"/>
    <mergeCell ref="A5:A6"/>
    <mergeCell ref="B5:B6"/>
    <mergeCell ref="C5:C6"/>
    <mergeCell ref="D5:D6"/>
    <mergeCell ref="E5:E6"/>
    <mergeCell ref="F5:F6"/>
    <mergeCell ref="G5:G6"/>
    <mergeCell ref="H5:H6"/>
    <mergeCell ref="I5:I6"/>
    <mergeCell ref="J5:J6"/>
    <mergeCell ref="K5:K6"/>
    <mergeCell ref="L5:L6"/>
    <mergeCell ref="M5:M6"/>
    <mergeCell ref="N5:N6"/>
    <mergeCell ref="T5:T6"/>
    <mergeCell ref="U5:U6"/>
    <mergeCell ref="V5:V6"/>
    <mergeCell ref="W5:W6"/>
  </mergeCells>
  <hyperlinks>
    <hyperlink ref="A1:V1" location="'4-8固定资产汇总'!B8" display="=&quot;固定资产—房屋建筑物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5160" name="Check Box 72" r:id="rId4">
              <controlPr defaultSize="0">
                <anchor moveWithCells="1">
                  <from>
                    <xdr:col>23</xdr:col>
                    <xdr:colOff>57150</xdr:colOff>
                    <xdr:row>0</xdr:row>
                    <xdr:rowOff>69850</xdr:rowOff>
                  </from>
                  <to>
                    <xdr:col>25</xdr:col>
                    <xdr:colOff>419100</xdr:colOff>
                    <xdr:row>2</xdr:row>
                    <xdr:rowOff>38100</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1"/>
  <sheetViews>
    <sheetView view="pageBreakPreview" zoomScale="85" zoomScaleNormal="100" workbookViewId="0">
      <pane xSplit="1" ySplit="6" topLeftCell="B19" activePane="bottomRight" state="frozen"/>
      <selection/>
      <selection pane="topRight"/>
      <selection pane="bottomLeft"/>
      <selection pane="bottomRight" activeCell="S26" sqref="S26"/>
    </sheetView>
  </sheetViews>
  <sheetFormatPr defaultColWidth="8.66666666666667" defaultRowHeight="15.75" customHeight="1"/>
  <cols>
    <col min="1" max="1" width="4.83333333333333" style="11" customWidth="1"/>
    <col min="2" max="2" width="16.8333333333333" style="11" customWidth="1"/>
    <col min="3" max="7" width="5" style="11" customWidth="1"/>
    <col min="8" max="8" width="7.75" style="11" customWidth="1"/>
    <col min="9" max="16" width="8.58333333333333" style="11" customWidth="1"/>
    <col min="17" max="17" width="7.25" style="11" customWidth="1"/>
    <col min="18" max="32" width="9" style="11"/>
    <col min="33" max="16384" width="8.66666666666667" style="11"/>
  </cols>
  <sheetData>
    <row r="1" s="7" customFormat="1" ht="30" customHeight="1" spans="1:20">
      <c r="A1" s="12" t="str">
        <f>"固定资产—构筑物及其他辅助设施评估"&amp;表头信息!E35</f>
        <v>固定资产—构筑物及其他辅助设施评估明细表</v>
      </c>
      <c r="B1" s="12"/>
      <c r="C1" s="12"/>
      <c r="D1" s="12"/>
      <c r="E1" s="12"/>
      <c r="F1" s="12"/>
      <c r="G1" s="12"/>
      <c r="H1" s="46"/>
      <c r="I1" s="46"/>
      <c r="J1" s="46"/>
      <c r="K1" s="46"/>
      <c r="L1" s="46"/>
      <c r="M1" s="46"/>
      <c r="N1" s="46"/>
      <c r="O1" s="46"/>
      <c r="P1" s="46"/>
      <c r="Q1" s="46"/>
      <c r="R1" s="170"/>
      <c r="S1" s="170"/>
      <c r="T1" s="170"/>
    </row>
    <row r="2" customHeight="1" spans="1:20">
      <c r="A2" s="13" t="str">
        <f>表头信息!D5&amp;表头信息!E5</f>
        <v>评估基准日：2022年10月31日</v>
      </c>
      <c r="B2" s="13"/>
      <c r="C2" s="13"/>
      <c r="D2" s="13"/>
      <c r="E2" s="13"/>
      <c r="F2" s="13"/>
      <c r="G2" s="13"/>
      <c r="H2" s="14"/>
      <c r="I2" s="14"/>
      <c r="J2" s="14"/>
      <c r="K2" s="14"/>
      <c r="L2" s="14"/>
      <c r="M2" s="14"/>
      <c r="N2" s="14"/>
      <c r="O2" s="14"/>
      <c r="P2" s="14"/>
      <c r="Q2" s="14"/>
      <c r="R2" s="8"/>
      <c r="S2" s="8"/>
      <c r="T2" s="8"/>
    </row>
    <row r="3" customHeight="1" spans="1:20">
      <c r="A3" s="13"/>
      <c r="B3" s="13"/>
      <c r="C3" s="13"/>
      <c r="D3" s="13"/>
      <c r="E3" s="13"/>
      <c r="F3" s="13"/>
      <c r="G3" s="13"/>
      <c r="H3" s="14"/>
      <c r="I3" s="14"/>
      <c r="J3" s="14"/>
      <c r="K3" s="14"/>
      <c r="L3" s="14"/>
      <c r="M3" s="14"/>
      <c r="N3" s="14"/>
      <c r="O3" s="56" t="s">
        <v>702</v>
      </c>
      <c r="P3" s="142"/>
      <c r="Q3" s="142"/>
      <c r="R3" s="8"/>
      <c r="S3" s="8"/>
      <c r="T3" s="8"/>
    </row>
    <row r="4" customHeight="1" spans="1:17">
      <c r="A4" s="83" t="str">
        <f>表头信息!D2&amp;表头信息!E2</f>
        <v>产权持有单位：西安曲江楼观旅游农业开发有限公司</v>
      </c>
      <c r="B4" s="18"/>
      <c r="C4" s="18"/>
      <c r="D4" s="18"/>
      <c r="E4" s="18"/>
      <c r="F4" s="18"/>
      <c r="G4" s="18"/>
      <c r="H4" s="18"/>
      <c r="I4" s="18"/>
      <c r="J4" s="18"/>
      <c r="K4" s="18"/>
      <c r="L4" s="18"/>
      <c r="M4" s="87" t="s">
        <v>3</v>
      </c>
      <c r="N4" s="88"/>
      <c r="O4" s="88"/>
      <c r="P4" s="88"/>
      <c r="Q4" s="88"/>
    </row>
    <row r="5" s="8" customFormat="1" customHeight="1" spans="1:17">
      <c r="A5" s="47" t="s">
        <v>5</v>
      </c>
      <c r="B5" s="48" t="s">
        <v>703</v>
      </c>
      <c r="C5" s="47" t="s">
        <v>642</v>
      </c>
      <c r="D5" s="47" t="s">
        <v>643</v>
      </c>
      <c r="E5" s="47" t="s">
        <v>704</v>
      </c>
      <c r="F5" s="47" t="s">
        <v>705</v>
      </c>
      <c r="G5" s="20" t="s">
        <v>466</v>
      </c>
      <c r="H5" s="47" t="s">
        <v>706</v>
      </c>
      <c r="I5" s="47" t="s">
        <v>238</v>
      </c>
      <c r="J5" s="48"/>
      <c r="K5" s="47" t="s">
        <v>239</v>
      </c>
      <c r="L5" s="48"/>
      <c r="M5" s="48"/>
      <c r="N5" s="20" t="s">
        <v>240</v>
      </c>
      <c r="O5" s="47" t="s">
        <v>241</v>
      </c>
      <c r="P5" s="47" t="s">
        <v>646</v>
      </c>
      <c r="Q5" s="47" t="s">
        <v>8</v>
      </c>
    </row>
    <row r="6" s="8" customFormat="1" customHeight="1" spans="1:17">
      <c r="A6" s="48"/>
      <c r="B6" s="48"/>
      <c r="C6" s="48"/>
      <c r="D6" s="48"/>
      <c r="E6" s="48"/>
      <c r="F6" s="48"/>
      <c r="G6" s="21"/>
      <c r="H6" s="48"/>
      <c r="I6" s="109" t="s">
        <v>647</v>
      </c>
      <c r="J6" s="47" t="s">
        <v>648</v>
      </c>
      <c r="K6" s="47" t="s">
        <v>647</v>
      </c>
      <c r="L6" s="47" t="s">
        <v>526</v>
      </c>
      <c r="M6" s="47" t="s">
        <v>648</v>
      </c>
      <c r="N6" s="21"/>
      <c r="O6" s="48"/>
      <c r="P6" s="48"/>
      <c r="Q6" s="48"/>
    </row>
    <row r="7" s="9" customFormat="1" customHeight="1" spans="1:17">
      <c r="A7" s="22">
        <v>1</v>
      </c>
      <c r="B7" s="23"/>
      <c r="C7" s="22"/>
      <c r="D7" s="24"/>
      <c r="E7" s="73"/>
      <c r="F7" s="73"/>
      <c r="G7" s="73"/>
      <c r="H7" s="25"/>
      <c r="I7" s="50"/>
      <c r="J7" s="25"/>
      <c r="K7" s="25"/>
      <c r="L7" s="25"/>
      <c r="M7" s="25"/>
      <c r="N7" s="51">
        <f>M7-J7</f>
        <v>0</v>
      </c>
      <c r="O7" s="51">
        <f>IF(J7=0,0,N7/ABS(J7))*100</f>
        <v>0</v>
      </c>
      <c r="P7" s="93"/>
      <c r="Q7" s="23"/>
    </row>
    <row r="8" s="9" customFormat="1" customHeight="1" spans="1:17">
      <c r="A8" s="22">
        <v>2</v>
      </c>
      <c r="B8" s="23"/>
      <c r="C8" s="22"/>
      <c r="D8" s="24"/>
      <c r="E8" s="73"/>
      <c r="F8" s="73"/>
      <c r="G8" s="73"/>
      <c r="H8" s="25"/>
      <c r="I8" s="50"/>
      <c r="J8" s="25"/>
      <c r="K8" s="25"/>
      <c r="L8" s="25"/>
      <c r="M8" s="25"/>
      <c r="N8" s="51">
        <f t="shared" ref="N8:N24" si="0">M8-J8</f>
        <v>0</v>
      </c>
      <c r="O8" s="51">
        <f t="shared" ref="O8:O27" si="1">IF(J8=0,0,N8/ABS(J8))*100</f>
        <v>0</v>
      </c>
      <c r="P8" s="93"/>
      <c r="Q8" s="23"/>
    </row>
    <row r="9" s="9" customFormat="1" customHeight="1" spans="1:17">
      <c r="A9" s="22">
        <v>3</v>
      </c>
      <c r="B9" s="23"/>
      <c r="C9" s="22"/>
      <c r="D9" s="24"/>
      <c r="E9" s="73"/>
      <c r="F9" s="73"/>
      <c r="G9" s="73"/>
      <c r="H9" s="25"/>
      <c r="I9" s="50"/>
      <c r="J9" s="25"/>
      <c r="K9" s="25"/>
      <c r="L9" s="25"/>
      <c r="M9" s="25"/>
      <c r="N9" s="51">
        <f t="shared" si="0"/>
        <v>0</v>
      </c>
      <c r="O9" s="51">
        <f t="shared" si="1"/>
        <v>0</v>
      </c>
      <c r="P9" s="93"/>
      <c r="Q9" s="23"/>
    </row>
    <row r="10" s="9" customFormat="1" customHeight="1" spans="1:17">
      <c r="A10" s="22">
        <v>4</v>
      </c>
      <c r="B10" s="23"/>
      <c r="C10" s="22"/>
      <c r="D10" s="24"/>
      <c r="E10" s="73"/>
      <c r="F10" s="73"/>
      <c r="G10" s="73"/>
      <c r="H10" s="25"/>
      <c r="I10" s="50"/>
      <c r="J10" s="25"/>
      <c r="K10" s="25"/>
      <c r="L10" s="25"/>
      <c r="M10" s="25"/>
      <c r="N10" s="51">
        <f t="shared" si="0"/>
        <v>0</v>
      </c>
      <c r="O10" s="51">
        <f t="shared" si="1"/>
        <v>0</v>
      </c>
      <c r="P10" s="93"/>
      <c r="Q10" s="23"/>
    </row>
    <row r="11" s="9" customFormat="1" customHeight="1" spans="1:17">
      <c r="A11" s="22">
        <v>5</v>
      </c>
      <c r="B11" s="23"/>
      <c r="C11" s="22"/>
      <c r="D11" s="24"/>
      <c r="E11" s="73"/>
      <c r="F11" s="73"/>
      <c r="G11" s="73"/>
      <c r="H11" s="25"/>
      <c r="I11" s="50"/>
      <c r="J11" s="25"/>
      <c r="K11" s="25"/>
      <c r="L11" s="25"/>
      <c r="M11" s="25"/>
      <c r="N11" s="51">
        <f t="shared" si="0"/>
        <v>0</v>
      </c>
      <c r="O11" s="51">
        <f t="shared" si="1"/>
        <v>0</v>
      </c>
      <c r="P11" s="93"/>
      <c r="Q11" s="23"/>
    </row>
    <row r="12" s="9" customFormat="1" customHeight="1" spans="1:17">
      <c r="A12" s="22">
        <v>6</v>
      </c>
      <c r="B12" s="23"/>
      <c r="C12" s="22"/>
      <c r="D12" s="24"/>
      <c r="E12" s="73"/>
      <c r="F12" s="73"/>
      <c r="G12" s="73"/>
      <c r="H12" s="25"/>
      <c r="I12" s="50"/>
      <c r="J12" s="25"/>
      <c r="K12" s="25"/>
      <c r="L12" s="25"/>
      <c r="M12" s="25"/>
      <c r="N12" s="51">
        <f t="shared" si="0"/>
        <v>0</v>
      </c>
      <c r="O12" s="51">
        <f t="shared" si="1"/>
        <v>0</v>
      </c>
      <c r="P12" s="93"/>
      <c r="Q12" s="23"/>
    </row>
    <row r="13" s="9" customFormat="1" customHeight="1" spans="1:17">
      <c r="A13" s="22">
        <v>7</v>
      </c>
      <c r="B13" s="23"/>
      <c r="C13" s="22"/>
      <c r="D13" s="24"/>
      <c r="E13" s="73"/>
      <c r="F13" s="73"/>
      <c r="G13" s="73"/>
      <c r="H13" s="25"/>
      <c r="I13" s="50"/>
      <c r="J13" s="25"/>
      <c r="K13" s="25"/>
      <c r="L13" s="25"/>
      <c r="M13" s="25"/>
      <c r="N13" s="51">
        <f t="shared" si="0"/>
        <v>0</v>
      </c>
      <c r="O13" s="51">
        <f t="shared" si="1"/>
        <v>0</v>
      </c>
      <c r="P13" s="93"/>
      <c r="Q13" s="23"/>
    </row>
    <row r="14" s="9" customFormat="1" customHeight="1" spans="1:17">
      <c r="A14" s="22">
        <v>8</v>
      </c>
      <c r="B14" s="23"/>
      <c r="C14" s="22"/>
      <c r="D14" s="24"/>
      <c r="E14" s="73"/>
      <c r="F14" s="73"/>
      <c r="G14" s="73"/>
      <c r="H14" s="25"/>
      <c r="I14" s="50"/>
      <c r="J14" s="25"/>
      <c r="K14" s="25"/>
      <c r="L14" s="25"/>
      <c r="M14" s="25"/>
      <c r="N14" s="51">
        <f t="shared" si="0"/>
        <v>0</v>
      </c>
      <c r="O14" s="51">
        <f t="shared" si="1"/>
        <v>0</v>
      </c>
      <c r="P14" s="93"/>
      <c r="Q14" s="23"/>
    </row>
    <row r="15" s="9" customFormat="1" customHeight="1" spans="1:17">
      <c r="A15" s="22">
        <v>9</v>
      </c>
      <c r="B15" s="23"/>
      <c r="C15" s="22"/>
      <c r="D15" s="24"/>
      <c r="E15" s="73"/>
      <c r="F15" s="73"/>
      <c r="G15" s="73"/>
      <c r="H15" s="25"/>
      <c r="I15" s="50"/>
      <c r="J15" s="25"/>
      <c r="K15" s="25"/>
      <c r="L15" s="25"/>
      <c r="M15" s="25"/>
      <c r="N15" s="51">
        <f t="shared" si="0"/>
        <v>0</v>
      </c>
      <c r="O15" s="51">
        <f t="shared" si="1"/>
        <v>0</v>
      </c>
      <c r="P15" s="93"/>
      <c r="Q15" s="23"/>
    </row>
    <row r="16" s="9" customFormat="1" customHeight="1" spans="1:17">
      <c r="A16" s="22">
        <v>10</v>
      </c>
      <c r="B16" s="23"/>
      <c r="C16" s="22"/>
      <c r="D16" s="24"/>
      <c r="E16" s="73"/>
      <c r="F16" s="73"/>
      <c r="G16" s="73"/>
      <c r="H16" s="25"/>
      <c r="I16" s="50"/>
      <c r="J16" s="25"/>
      <c r="K16" s="25"/>
      <c r="L16" s="25"/>
      <c r="M16" s="25"/>
      <c r="N16" s="51">
        <f t="shared" si="0"/>
        <v>0</v>
      </c>
      <c r="O16" s="51">
        <f t="shared" si="1"/>
        <v>0</v>
      </c>
      <c r="P16" s="93"/>
      <c r="Q16" s="23"/>
    </row>
    <row r="17" s="9" customFormat="1" customHeight="1" spans="1:17">
      <c r="A17" s="22">
        <v>11</v>
      </c>
      <c r="B17" s="23"/>
      <c r="C17" s="22"/>
      <c r="D17" s="24"/>
      <c r="E17" s="73"/>
      <c r="F17" s="73"/>
      <c r="G17" s="73"/>
      <c r="H17" s="25"/>
      <c r="I17" s="50"/>
      <c r="J17" s="25"/>
      <c r="K17" s="25"/>
      <c r="L17" s="25"/>
      <c r="M17" s="25"/>
      <c r="N17" s="51">
        <f t="shared" si="0"/>
        <v>0</v>
      </c>
      <c r="O17" s="51">
        <f t="shared" si="1"/>
        <v>0</v>
      </c>
      <c r="P17" s="93"/>
      <c r="Q17" s="23"/>
    </row>
    <row r="18" s="9" customFormat="1" customHeight="1" spans="1:17">
      <c r="A18" s="22">
        <v>12</v>
      </c>
      <c r="B18" s="23"/>
      <c r="C18" s="22"/>
      <c r="D18" s="24"/>
      <c r="E18" s="73"/>
      <c r="F18" s="73"/>
      <c r="G18" s="73"/>
      <c r="H18" s="25"/>
      <c r="I18" s="50"/>
      <c r="J18" s="25"/>
      <c r="K18" s="25"/>
      <c r="L18" s="25"/>
      <c r="M18" s="25"/>
      <c r="N18" s="51">
        <f t="shared" si="0"/>
        <v>0</v>
      </c>
      <c r="O18" s="51">
        <f t="shared" si="1"/>
        <v>0</v>
      </c>
      <c r="P18" s="93"/>
      <c r="Q18" s="23"/>
    </row>
    <row r="19" s="9" customFormat="1" customHeight="1" spans="1:17">
      <c r="A19" s="22">
        <v>13</v>
      </c>
      <c r="B19" s="23"/>
      <c r="C19" s="22"/>
      <c r="D19" s="24"/>
      <c r="E19" s="73"/>
      <c r="F19" s="73"/>
      <c r="G19" s="73"/>
      <c r="H19" s="25"/>
      <c r="I19" s="50"/>
      <c r="J19" s="25"/>
      <c r="K19" s="25"/>
      <c r="L19" s="25"/>
      <c r="M19" s="25"/>
      <c r="N19" s="51">
        <f t="shared" si="0"/>
        <v>0</v>
      </c>
      <c r="O19" s="51">
        <f t="shared" si="1"/>
        <v>0</v>
      </c>
      <c r="P19" s="93"/>
      <c r="Q19" s="23"/>
    </row>
    <row r="20" s="9" customFormat="1" customHeight="1" spans="1:17">
      <c r="A20" s="22">
        <v>14</v>
      </c>
      <c r="B20" s="23"/>
      <c r="C20" s="22"/>
      <c r="D20" s="24"/>
      <c r="E20" s="73"/>
      <c r="F20" s="73"/>
      <c r="G20" s="73"/>
      <c r="H20" s="25"/>
      <c r="I20" s="50"/>
      <c r="J20" s="25"/>
      <c r="K20" s="25"/>
      <c r="L20" s="25"/>
      <c r="M20" s="25"/>
      <c r="N20" s="51">
        <f t="shared" si="0"/>
        <v>0</v>
      </c>
      <c r="O20" s="51">
        <f t="shared" si="1"/>
        <v>0</v>
      </c>
      <c r="P20" s="93"/>
      <c r="Q20" s="23"/>
    </row>
    <row r="21" s="9" customFormat="1" customHeight="1" spans="1:17">
      <c r="A21" s="22">
        <v>15</v>
      </c>
      <c r="B21" s="23"/>
      <c r="C21" s="22"/>
      <c r="D21" s="24"/>
      <c r="E21" s="73"/>
      <c r="F21" s="73"/>
      <c r="G21" s="73"/>
      <c r="H21" s="25"/>
      <c r="I21" s="50"/>
      <c r="J21" s="25"/>
      <c r="K21" s="25"/>
      <c r="L21" s="25"/>
      <c r="M21" s="25"/>
      <c r="N21" s="51">
        <f t="shared" si="0"/>
        <v>0</v>
      </c>
      <c r="O21" s="51">
        <f t="shared" si="1"/>
        <v>0</v>
      </c>
      <c r="P21" s="93"/>
      <c r="Q21" s="23"/>
    </row>
    <row r="22" s="9" customFormat="1" customHeight="1" spans="1:17">
      <c r="A22" s="22">
        <v>16</v>
      </c>
      <c r="B22" s="23"/>
      <c r="C22" s="22"/>
      <c r="D22" s="24"/>
      <c r="E22" s="73"/>
      <c r="F22" s="73"/>
      <c r="G22" s="73"/>
      <c r="H22" s="25"/>
      <c r="I22" s="50"/>
      <c r="J22" s="25"/>
      <c r="K22" s="25"/>
      <c r="L22" s="25"/>
      <c r="M22" s="25"/>
      <c r="N22" s="51">
        <f t="shared" si="0"/>
        <v>0</v>
      </c>
      <c r="O22" s="51">
        <f t="shared" si="1"/>
        <v>0</v>
      </c>
      <c r="P22" s="93"/>
      <c r="Q22" s="23"/>
    </row>
    <row r="23" s="9" customFormat="1" customHeight="1" spans="1:17">
      <c r="A23" s="22">
        <v>17</v>
      </c>
      <c r="B23" s="23"/>
      <c r="C23" s="22"/>
      <c r="D23" s="24"/>
      <c r="E23" s="73"/>
      <c r="F23" s="73"/>
      <c r="G23" s="73"/>
      <c r="H23" s="25"/>
      <c r="I23" s="50"/>
      <c r="J23" s="25"/>
      <c r="K23" s="25"/>
      <c r="L23" s="25"/>
      <c r="M23" s="25"/>
      <c r="N23" s="51">
        <f t="shared" si="0"/>
        <v>0</v>
      </c>
      <c r="O23" s="51">
        <f t="shared" si="1"/>
        <v>0</v>
      </c>
      <c r="P23" s="93"/>
      <c r="Q23" s="23"/>
    </row>
    <row r="24" s="9" customFormat="1" customHeight="1" spans="1:17">
      <c r="A24" s="22">
        <v>18</v>
      </c>
      <c r="B24" s="23"/>
      <c r="C24" s="22"/>
      <c r="D24" s="24"/>
      <c r="E24" s="73"/>
      <c r="F24" s="73"/>
      <c r="G24" s="73"/>
      <c r="H24" s="25"/>
      <c r="I24" s="50"/>
      <c r="J24" s="25"/>
      <c r="K24" s="25"/>
      <c r="L24" s="25"/>
      <c r="M24" s="25"/>
      <c r="N24" s="51">
        <f t="shared" si="0"/>
        <v>0</v>
      </c>
      <c r="O24" s="51">
        <f t="shared" si="1"/>
        <v>0</v>
      </c>
      <c r="P24" s="93"/>
      <c r="Q24" s="23"/>
    </row>
    <row r="25" s="9" customFormat="1" customHeight="1" spans="1:17">
      <c r="A25" s="27" t="s">
        <v>291</v>
      </c>
      <c r="B25" s="28"/>
      <c r="C25" s="28"/>
      <c r="D25" s="29"/>
      <c r="E25" s="51">
        <f>SUM(E7:E24)</f>
        <v>0</v>
      </c>
      <c r="F25" s="51">
        <f>SUM(F7:F24)</f>
        <v>0</v>
      </c>
      <c r="G25" s="51"/>
      <c r="H25" s="51">
        <f>SUM(H7:H24)</f>
        <v>0</v>
      </c>
      <c r="I25" s="84">
        <f>SUM(I7:I24)</f>
        <v>0</v>
      </c>
      <c r="J25" s="84">
        <f>SUM(J7:J24)</f>
        <v>0</v>
      </c>
      <c r="K25" s="84">
        <f>SUM(K7:K24)</f>
        <v>0</v>
      </c>
      <c r="L25" s="51"/>
      <c r="M25" s="84">
        <f>SUM(M7:M24)</f>
        <v>0</v>
      </c>
      <c r="N25" s="84">
        <f>IF(SUM(N7:N24)-(M25-J25)&lt;0.001,SUM(N7:N24),"false")</f>
        <v>0</v>
      </c>
      <c r="O25" s="51">
        <f t="shared" si="1"/>
        <v>0</v>
      </c>
      <c r="P25" s="63"/>
      <c r="Q25" s="143"/>
    </row>
    <row r="26" s="9" customFormat="1" customHeight="1" spans="1:17">
      <c r="A26" s="27" t="s">
        <v>707</v>
      </c>
      <c r="B26" s="28"/>
      <c r="C26" s="28"/>
      <c r="D26" s="29"/>
      <c r="E26" s="101"/>
      <c r="F26" s="101"/>
      <c r="G26" s="101"/>
      <c r="H26" s="101"/>
      <c r="I26" s="130"/>
      <c r="J26" s="130"/>
      <c r="K26" s="130"/>
      <c r="L26" s="101"/>
      <c r="M26" s="130"/>
      <c r="N26" s="51">
        <f>M26-J26</f>
        <v>0</v>
      </c>
      <c r="O26" s="51">
        <f t="shared" si="1"/>
        <v>0</v>
      </c>
      <c r="P26" s="31"/>
      <c r="Q26" s="31"/>
    </row>
    <row r="27" s="9" customFormat="1" customHeight="1" spans="1:17">
      <c r="A27" s="27" t="s">
        <v>384</v>
      </c>
      <c r="B27" s="28"/>
      <c r="C27" s="28"/>
      <c r="D27" s="29"/>
      <c r="E27" s="51">
        <f>E25-E26</f>
        <v>0</v>
      </c>
      <c r="F27" s="51">
        <f>F25-F26</f>
        <v>0</v>
      </c>
      <c r="G27" s="51"/>
      <c r="H27" s="51">
        <f>H25-H26</f>
        <v>0</v>
      </c>
      <c r="I27" s="84">
        <f>I25-I26</f>
        <v>0</v>
      </c>
      <c r="J27" s="84">
        <f>J25-J26</f>
        <v>0</v>
      </c>
      <c r="K27" s="84">
        <f>K25-K26</f>
        <v>0</v>
      </c>
      <c r="L27" s="51"/>
      <c r="M27" s="84">
        <f>M25-M26</f>
        <v>0</v>
      </c>
      <c r="N27" s="84">
        <f>N25-N26</f>
        <v>0</v>
      </c>
      <c r="O27" s="51">
        <f t="shared" si="1"/>
        <v>0</v>
      </c>
      <c r="P27" s="63"/>
      <c r="Q27" s="143"/>
    </row>
    <row r="28" s="10" customFormat="1" customHeight="1" spans="1:11">
      <c r="A28" s="32"/>
      <c r="D28" s="33"/>
      <c r="E28" s="33"/>
      <c r="F28" s="33"/>
      <c r="G28" s="34"/>
      <c r="H28" s="34"/>
      <c r="I28" s="34"/>
      <c r="J28" s="34"/>
      <c r="K28" s="34"/>
    </row>
    <row r="29" s="10" customFormat="1" customHeight="1" spans="1:17">
      <c r="A29" s="35" t="str">
        <f>表头信息!D8&amp;表头信息!E8</f>
        <v>产权持有单位填表人：谭勃</v>
      </c>
      <c r="B29" s="35"/>
      <c r="C29" s="35"/>
      <c r="D29" s="35"/>
      <c r="E29" s="35"/>
      <c r="F29" s="35"/>
      <c r="G29" s="35"/>
      <c r="H29" s="35"/>
      <c r="I29" s="39"/>
      <c r="J29" s="39"/>
      <c r="M29" s="37" t="str">
        <f>表头信息!D20&amp;表头信息!F23</f>
        <v>评估人员：</v>
      </c>
      <c r="N29" s="37"/>
      <c r="O29" s="37"/>
      <c r="P29" s="37"/>
      <c r="Q29" s="37"/>
    </row>
    <row r="30" s="10" customFormat="1" customHeight="1" spans="1:10">
      <c r="A30" s="38" t="str">
        <f>表头信息!D11&amp;表头信息!E11</f>
        <v>填表日期：2022年11月2日</v>
      </c>
      <c r="B30" s="36"/>
      <c r="C30" s="36"/>
      <c r="D30" s="36"/>
      <c r="E30" s="39"/>
      <c r="F30" s="39"/>
      <c r="H30" s="39"/>
      <c r="I30" s="39"/>
      <c r="J30" s="39"/>
    </row>
    <row r="31" customHeight="1" spans="4:6">
      <c r="D31" s="71"/>
      <c r="E31" s="71"/>
      <c r="F31" s="71"/>
    </row>
  </sheetData>
  <protectedRanges>
    <protectedRange sqref="A7:M24 I26:K26 M26 P7:Q24" name="区域1"/>
  </protectedRanges>
  <mergeCells count="24">
    <mergeCell ref="A1:Q1"/>
    <mergeCell ref="A2:Q2"/>
    <mergeCell ref="O3:Q3"/>
    <mergeCell ref="M4:Q4"/>
    <mergeCell ref="I5:J5"/>
    <mergeCell ref="K5:M5"/>
    <mergeCell ref="A25:D25"/>
    <mergeCell ref="A26:D26"/>
    <mergeCell ref="A27:D27"/>
    <mergeCell ref="D28:F28"/>
    <mergeCell ref="A29:H29"/>
    <mergeCell ref="M29:Q29"/>
    <mergeCell ref="A5:A6"/>
    <mergeCell ref="B5:B6"/>
    <mergeCell ref="C5:C6"/>
    <mergeCell ref="D5:D6"/>
    <mergeCell ref="E5:E6"/>
    <mergeCell ref="F5:F6"/>
    <mergeCell ref="G5:G6"/>
    <mergeCell ref="H5:H6"/>
    <mergeCell ref="N5:N6"/>
    <mergeCell ref="O5:O6"/>
    <mergeCell ref="P5:P6"/>
    <mergeCell ref="Q5:Q6"/>
  </mergeCells>
  <hyperlinks>
    <hyperlink ref="A1:Q1" location="'4-8固定资产汇总'!B9" display="=&quot;固定资产—构筑物及其他辅助设施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346184" name="Check Box 72" r:id="rId3">
              <controlPr defaultSize="0">
                <anchor moveWithCells="1">
                  <from>
                    <xdr:col>17</xdr:col>
                    <xdr:colOff>69850</xdr:colOff>
                    <xdr:row>0</xdr:row>
                    <xdr:rowOff>89535</xdr:rowOff>
                  </from>
                  <to>
                    <xdr:col>19</xdr:col>
                    <xdr:colOff>260350</xdr:colOff>
                    <xdr:row>1</xdr:row>
                    <xdr:rowOff>152400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1"/>
  <sheetViews>
    <sheetView view="pageBreakPreview" zoomScale="85" zoomScaleNormal="100" workbookViewId="0">
      <pane xSplit="1" ySplit="6" topLeftCell="B22" activePane="bottomRight" state="frozen"/>
      <selection/>
      <selection pane="topRight"/>
      <selection pane="bottomLeft"/>
      <selection pane="bottomRight" activeCell="S26" sqref="S26"/>
    </sheetView>
  </sheetViews>
  <sheetFormatPr defaultColWidth="8.66666666666667" defaultRowHeight="15.75" customHeight="1"/>
  <cols>
    <col min="1" max="1" width="4.5" style="11" customWidth="1"/>
    <col min="2" max="2" width="17.3333333333333" style="11" customWidth="1"/>
    <col min="3" max="4" width="5.33333333333333" style="11" customWidth="1"/>
    <col min="5" max="5" width="16.3333333333333" style="11" customWidth="1"/>
    <col min="6" max="8" width="4.83333333333333" style="11" customWidth="1"/>
    <col min="9" max="15" width="8.5" style="11" customWidth="1"/>
    <col min="16" max="16" width="7.33333333333333" style="11" customWidth="1"/>
    <col min="17" max="32" width="9" style="11"/>
    <col min="33" max="16384" width="8.66666666666667" style="11"/>
  </cols>
  <sheetData>
    <row r="1" s="7" customFormat="1" ht="30" customHeight="1" spans="1:16">
      <c r="A1" s="12" t="str">
        <f>"固定资产—管道和沟槽评估"&amp;表头信息!E35</f>
        <v>固定资产—管道和沟槽评估明细表</v>
      </c>
      <c r="B1" s="12"/>
      <c r="C1" s="12"/>
      <c r="D1" s="12"/>
      <c r="E1" s="12"/>
      <c r="F1" s="12"/>
      <c r="G1" s="12"/>
      <c r="H1" s="46"/>
      <c r="I1" s="46"/>
      <c r="J1" s="46"/>
      <c r="K1" s="46"/>
      <c r="L1" s="46"/>
      <c r="M1" s="46"/>
      <c r="N1" s="46"/>
      <c r="O1" s="46"/>
      <c r="P1" s="46"/>
    </row>
    <row r="2" customHeight="1" spans="1:16">
      <c r="A2" s="13" t="str">
        <f>表头信息!D5&amp;表头信息!E5</f>
        <v>评估基准日：2022年10月31日</v>
      </c>
      <c r="B2" s="13"/>
      <c r="C2" s="13"/>
      <c r="D2" s="13"/>
      <c r="E2" s="13"/>
      <c r="F2" s="13"/>
      <c r="G2" s="13"/>
      <c r="H2" s="14"/>
      <c r="I2" s="14"/>
      <c r="J2" s="14"/>
      <c r="K2" s="14"/>
      <c r="L2" s="14"/>
      <c r="M2" s="14"/>
      <c r="N2" s="14"/>
      <c r="O2" s="14"/>
      <c r="P2" s="14"/>
    </row>
    <row r="3" customHeight="1" spans="1:16">
      <c r="A3" s="13"/>
      <c r="B3" s="13"/>
      <c r="C3" s="13"/>
      <c r="D3" s="13"/>
      <c r="E3" s="13"/>
      <c r="F3" s="13"/>
      <c r="G3" s="13"/>
      <c r="H3" s="14"/>
      <c r="I3" s="14"/>
      <c r="J3" s="14"/>
      <c r="K3" s="14"/>
      <c r="L3" s="14"/>
      <c r="M3" s="14"/>
      <c r="N3" s="14"/>
      <c r="O3" s="14"/>
      <c r="P3" s="154" t="s">
        <v>708</v>
      </c>
    </row>
    <row r="4" customHeight="1" spans="1:16">
      <c r="A4" s="16" t="str">
        <f>表头信息!D2&amp;表头信息!E2</f>
        <v>产权持有单位：西安曲江楼观旅游农业开发有限公司</v>
      </c>
      <c r="B4" s="17"/>
      <c r="C4" s="17"/>
      <c r="D4" s="17"/>
      <c r="E4" s="17"/>
      <c r="F4" s="168"/>
      <c r="G4" s="168"/>
      <c r="H4" s="168"/>
      <c r="I4" s="18"/>
      <c r="J4" s="18"/>
      <c r="K4" s="18"/>
      <c r="L4" s="18"/>
      <c r="M4" s="18"/>
      <c r="N4" s="18"/>
      <c r="O4" s="18"/>
      <c r="P4" s="19" t="s">
        <v>3</v>
      </c>
    </row>
    <row r="5" s="8" customFormat="1" customHeight="1" spans="1:16">
      <c r="A5" s="47" t="s">
        <v>5</v>
      </c>
      <c r="B5" s="48" t="s">
        <v>703</v>
      </c>
      <c r="C5" s="47" t="s">
        <v>704</v>
      </c>
      <c r="D5" s="47" t="s">
        <v>709</v>
      </c>
      <c r="E5" s="47" t="s">
        <v>710</v>
      </c>
      <c r="F5" s="47" t="s">
        <v>711</v>
      </c>
      <c r="G5" s="47" t="s">
        <v>712</v>
      </c>
      <c r="H5" s="47" t="s">
        <v>713</v>
      </c>
      <c r="I5" s="47" t="s">
        <v>238</v>
      </c>
      <c r="J5" s="48"/>
      <c r="K5" s="47" t="s">
        <v>239</v>
      </c>
      <c r="L5" s="48"/>
      <c r="M5" s="48"/>
      <c r="N5" s="20" t="s">
        <v>240</v>
      </c>
      <c r="O5" s="47" t="s">
        <v>241</v>
      </c>
      <c r="P5" s="47" t="s">
        <v>8</v>
      </c>
    </row>
    <row r="6" s="8" customFormat="1" customHeight="1" spans="1:16">
      <c r="A6" s="48"/>
      <c r="B6" s="48"/>
      <c r="C6" s="48"/>
      <c r="D6" s="48"/>
      <c r="E6" s="48"/>
      <c r="F6" s="48"/>
      <c r="G6" s="48"/>
      <c r="H6" s="48"/>
      <c r="I6" s="109" t="s">
        <v>647</v>
      </c>
      <c r="J6" s="47" t="s">
        <v>648</v>
      </c>
      <c r="K6" s="47" t="s">
        <v>647</v>
      </c>
      <c r="L6" s="47" t="s">
        <v>526</v>
      </c>
      <c r="M6" s="47" t="s">
        <v>648</v>
      </c>
      <c r="N6" s="21"/>
      <c r="O6" s="48"/>
      <c r="P6" s="48"/>
    </row>
    <row r="7" s="9" customFormat="1" customHeight="1" spans="1:16">
      <c r="A7" s="22">
        <v>1</v>
      </c>
      <c r="B7" s="23"/>
      <c r="C7" s="22"/>
      <c r="D7" s="22"/>
      <c r="E7" s="22"/>
      <c r="F7" s="22"/>
      <c r="G7" s="22"/>
      <c r="H7" s="24"/>
      <c r="I7" s="50"/>
      <c r="J7" s="25"/>
      <c r="K7" s="25"/>
      <c r="L7" s="25"/>
      <c r="M7" s="25"/>
      <c r="N7" s="51">
        <f>M7-J7</f>
        <v>0</v>
      </c>
      <c r="O7" s="51">
        <f>IF(J7=0,0,N7/ABS(J7))*100</f>
        <v>0</v>
      </c>
      <c r="P7" s="26"/>
    </row>
    <row r="8" s="9" customFormat="1" customHeight="1" spans="1:16">
      <c r="A8" s="22">
        <v>2</v>
      </c>
      <c r="B8" s="23"/>
      <c r="C8" s="22"/>
      <c r="D8" s="22"/>
      <c r="E8" s="22"/>
      <c r="F8" s="22"/>
      <c r="G8" s="22"/>
      <c r="H8" s="24"/>
      <c r="I8" s="50"/>
      <c r="J8" s="25"/>
      <c r="K8" s="25"/>
      <c r="L8" s="25"/>
      <c r="M8" s="25"/>
      <c r="N8" s="51">
        <f t="shared" ref="N8:N24" si="0">M8-J8</f>
        <v>0</v>
      </c>
      <c r="O8" s="51">
        <f t="shared" ref="O8:O27" si="1">IF(J8=0,0,N8/ABS(J8))*100</f>
        <v>0</v>
      </c>
      <c r="P8" s="26"/>
    </row>
    <row r="9" s="9" customFormat="1" customHeight="1" spans="1:16">
      <c r="A9" s="22">
        <v>3</v>
      </c>
      <c r="B9" s="23"/>
      <c r="C9" s="22"/>
      <c r="D9" s="22"/>
      <c r="E9" s="22"/>
      <c r="F9" s="22"/>
      <c r="G9" s="22"/>
      <c r="H9" s="24"/>
      <c r="I9" s="50"/>
      <c r="J9" s="25"/>
      <c r="K9" s="25"/>
      <c r="L9" s="25"/>
      <c r="M9" s="25"/>
      <c r="N9" s="51">
        <f t="shared" si="0"/>
        <v>0</v>
      </c>
      <c r="O9" s="51">
        <f t="shared" si="1"/>
        <v>0</v>
      </c>
      <c r="P9" s="26"/>
    </row>
    <row r="10" s="9" customFormat="1" customHeight="1" spans="1:16">
      <c r="A10" s="22">
        <v>4</v>
      </c>
      <c r="B10" s="23"/>
      <c r="C10" s="22"/>
      <c r="D10" s="22"/>
      <c r="E10" s="22"/>
      <c r="F10" s="22"/>
      <c r="G10" s="22"/>
      <c r="H10" s="24"/>
      <c r="I10" s="50"/>
      <c r="J10" s="25"/>
      <c r="K10" s="25"/>
      <c r="L10" s="25"/>
      <c r="M10" s="25"/>
      <c r="N10" s="51">
        <f t="shared" si="0"/>
        <v>0</v>
      </c>
      <c r="O10" s="51">
        <f t="shared" si="1"/>
        <v>0</v>
      </c>
      <c r="P10" s="26"/>
    </row>
    <row r="11" s="9" customFormat="1" customHeight="1" spans="1:16">
      <c r="A11" s="22">
        <v>5</v>
      </c>
      <c r="B11" s="23"/>
      <c r="C11" s="22"/>
      <c r="D11" s="22"/>
      <c r="E11" s="22"/>
      <c r="F11" s="22"/>
      <c r="G11" s="22"/>
      <c r="H11" s="24"/>
      <c r="I11" s="50"/>
      <c r="J11" s="25"/>
      <c r="K11" s="25"/>
      <c r="L11" s="25"/>
      <c r="M11" s="25"/>
      <c r="N11" s="51">
        <f t="shared" si="0"/>
        <v>0</v>
      </c>
      <c r="O11" s="51">
        <f t="shared" si="1"/>
        <v>0</v>
      </c>
      <c r="P11" s="26"/>
    </row>
    <row r="12" s="9" customFormat="1" customHeight="1" spans="1:16">
      <c r="A12" s="22">
        <v>6</v>
      </c>
      <c r="B12" s="23"/>
      <c r="C12" s="22"/>
      <c r="D12" s="22"/>
      <c r="E12" s="22"/>
      <c r="F12" s="22"/>
      <c r="G12" s="22"/>
      <c r="H12" s="24"/>
      <c r="I12" s="50"/>
      <c r="J12" s="25"/>
      <c r="K12" s="25"/>
      <c r="L12" s="25"/>
      <c r="M12" s="25"/>
      <c r="N12" s="51">
        <f t="shared" si="0"/>
        <v>0</v>
      </c>
      <c r="O12" s="51">
        <f t="shared" si="1"/>
        <v>0</v>
      </c>
      <c r="P12" s="26"/>
    </row>
    <row r="13" s="9" customFormat="1" customHeight="1" spans="1:16">
      <c r="A13" s="22">
        <v>7</v>
      </c>
      <c r="B13" s="23"/>
      <c r="C13" s="22"/>
      <c r="D13" s="22"/>
      <c r="E13" s="22"/>
      <c r="F13" s="22"/>
      <c r="G13" s="22"/>
      <c r="H13" s="24"/>
      <c r="I13" s="50"/>
      <c r="J13" s="25"/>
      <c r="K13" s="25"/>
      <c r="L13" s="25"/>
      <c r="M13" s="25"/>
      <c r="N13" s="51">
        <f t="shared" si="0"/>
        <v>0</v>
      </c>
      <c r="O13" s="51">
        <f t="shared" si="1"/>
        <v>0</v>
      </c>
      <c r="P13" s="26"/>
    </row>
    <row r="14" s="9" customFormat="1" customHeight="1" spans="1:16">
      <c r="A14" s="22">
        <v>8</v>
      </c>
      <c r="B14" s="23"/>
      <c r="C14" s="22"/>
      <c r="D14" s="22"/>
      <c r="E14" s="22"/>
      <c r="F14" s="22"/>
      <c r="G14" s="22"/>
      <c r="H14" s="24"/>
      <c r="I14" s="50"/>
      <c r="J14" s="25"/>
      <c r="K14" s="25"/>
      <c r="L14" s="25"/>
      <c r="M14" s="25"/>
      <c r="N14" s="51">
        <f t="shared" si="0"/>
        <v>0</v>
      </c>
      <c r="O14" s="51">
        <f t="shared" si="1"/>
        <v>0</v>
      </c>
      <c r="P14" s="26"/>
    </row>
    <row r="15" s="9" customFormat="1" customHeight="1" spans="1:16">
      <c r="A15" s="22">
        <v>9</v>
      </c>
      <c r="B15" s="23"/>
      <c r="C15" s="22"/>
      <c r="D15" s="22"/>
      <c r="E15" s="22"/>
      <c r="F15" s="22"/>
      <c r="G15" s="22"/>
      <c r="H15" s="24"/>
      <c r="I15" s="50"/>
      <c r="J15" s="25"/>
      <c r="K15" s="25"/>
      <c r="L15" s="25"/>
      <c r="M15" s="25"/>
      <c r="N15" s="51">
        <f t="shared" si="0"/>
        <v>0</v>
      </c>
      <c r="O15" s="51">
        <f t="shared" si="1"/>
        <v>0</v>
      </c>
      <c r="P15" s="26"/>
    </row>
    <row r="16" s="9" customFormat="1" customHeight="1" spans="1:16">
      <c r="A16" s="22">
        <v>10</v>
      </c>
      <c r="B16" s="23"/>
      <c r="C16" s="22"/>
      <c r="D16" s="22"/>
      <c r="E16" s="22"/>
      <c r="F16" s="22"/>
      <c r="G16" s="22"/>
      <c r="H16" s="24"/>
      <c r="I16" s="50"/>
      <c r="J16" s="25"/>
      <c r="K16" s="25"/>
      <c r="L16" s="25"/>
      <c r="M16" s="25"/>
      <c r="N16" s="51">
        <f t="shared" si="0"/>
        <v>0</v>
      </c>
      <c r="O16" s="51">
        <f t="shared" si="1"/>
        <v>0</v>
      </c>
      <c r="P16" s="26"/>
    </row>
    <row r="17" s="9" customFormat="1" customHeight="1" spans="1:16">
      <c r="A17" s="22">
        <v>11</v>
      </c>
      <c r="B17" s="23"/>
      <c r="C17" s="22"/>
      <c r="D17" s="22"/>
      <c r="E17" s="22"/>
      <c r="F17" s="22"/>
      <c r="G17" s="22"/>
      <c r="H17" s="24"/>
      <c r="I17" s="50"/>
      <c r="J17" s="25"/>
      <c r="K17" s="25"/>
      <c r="L17" s="25"/>
      <c r="M17" s="25"/>
      <c r="N17" s="51">
        <f t="shared" si="0"/>
        <v>0</v>
      </c>
      <c r="O17" s="51">
        <f t="shared" si="1"/>
        <v>0</v>
      </c>
      <c r="P17" s="26"/>
    </row>
    <row r="18" s="9" customFormat="1" customHeight="1" spans="1:18">
      <c r="A18" s="22">
        <v>12</v>
      </c>
      <c r="B18" s="23"/>
      <c r="C18" s="22"/>
      <c r="D18" s="22"/>
      <c r="E18" s="22"/>
      <c r="F18" s="22"/>
      <c r="G18" s="22"/>
      <c r="H18" s="24"/>
      <c r="I18" s="50"/>
      <c r="J18" s="25"/>
      <c r="K18" s="25"/>
      <c r="L18" s="25"/>
      <c r="M18" s="25"/>
      <c r="N18" s="51">
        <f t="shared" si="0"/>
        <v>0</v>
      </c>
      <c r="O18" s="51">
        <f t="shared" si="1"/>
        <v>0</v>
      </c>
      <c r="P18" s="26"/>
      <c r="Q18" s="128"/>
      <c r="R18" s="128"/>
    </row>
    <row r="19" s="9" customFormat="1" customHeight="1" spans="1:18">
      <c r="A19" s="22">
        <v>13</v>
      </c>
      <c r="B19" s="23"/>
      <c r="C19" s="22"/>
      <c r="D19" s="22"/>
      <c r="E19" s="22"/>
      <c r="F19" s="22"/>
      <c r="G19" s="22"/>
      <c r="H19" s="24"/>
      <c r="I19" s="50"/>
      <c r="J19" s="25"/>
      <c r="K19" s="25"/>
      <c r="L19" s="25"/>
      <c r="M19" s="25"/>
      <c r="N19" s="51">
        <f t="shared" si="0"/>
        <v>0</v>
      </c>
      <c r="O19" s="51">
        <f t="shared" si="1"/>
        <v>0</v>
      </c>
      <c r="P19" s="26"/>
      <c r="Q19" s="128"/>
      <c r="R19" s="128"/>
    </row>
    <row r="20" s="9" customFormat="1" customHeight="1" spans="1:18">
      <c r="A20" s="22">
        <v>14</v>
      </c>
      <c r="B20" s="23"/>
      <c r="C20" s="22"/>
      <c r="D20" s="22"/>
      <c r="E20" s="22"/>
      <c r="F20" s="22"/>
      <c r="G20" s="22"/>
      <c r="H20" s="24"/>
      <c r="I20" s="50"/>
      <c r="J20" s="25"/>
      <c r="K20" s="25"/>
      <c r="L20" s="25"/>
      <c r="M20" s="25"/>
      <c r="N20" s="51">
        <f t="shared" si="0"/>
        <v>0</v>
      </c>
      <c r="O20" s="51">
        <f t="shared" si="1"/>
        <v>0</v>
      </c>
      <c r="P20" s="26"/>
      <c r="Q20" s="128"/>
      <c r="R20" s="128"/>
    </row>
    <row r="21" s="9" customFormat="1" customHeight="1" spans="1:18">
      <c r="A21" s="22">
        <v>15</v>
      </c>
      <c r="B21" s="23"/>
      <c r="C21" s="22"/>
      <c r="D21" s="22"/>
      <c r="E21" s="22"/>
      <c r="F21" s="22"/>
      <c r="G21" s="22"/>
      <c r="H21" s="24"/>
      <c r="I21" s="50"/>
      <c r="J21" s="25"/>
      <c r="K21" s="25"/>
      <c r="L21" s="25"/>
      <c r="M21" s="25"/>
      <c r="N21" s="51">
        <f t="shared" si="0"/>
        <v>0</v>
      </c>
      <c r="O21" s="51">
        <f t="shared" si="1"/>
        <v>0</v>
      </c>
      <c r="P21" s="26"/>
      <c r="Q21" s="128"/>
      <c r="R21" s="128"/>
    </row>
    <row r="22" s="9" customFormat="1" customHeight="1" spans="1:18">
      <c r="A22" s="22">
        <v>16</v>
      </c>
      <c r="B22" s="23"/>
      <c r="C22" s="22"/>
      <c r="D22" s="22"/>
      <c r="E22" s="22"/>
      <c r="F22" s="22"/>
      <c r="G22" s="22"/>
      <c r="H22" s="24"/>
      <c r="I22" s="50"/>
      <c r="J22" s="25"/>
      <c r="K22" s="25"/>
      <c r="L22" s="25"/>
      <c r="M22" s="25"/>
      <c r="N22" s="51">
        <f t="shared" si="0"/>
        <v>0</v>
      </c>
      <c r="O22" s="51">
        <f t="shared" si="1"/>
        <v>0</v>
      </c>
      <c r="P22" s="26"/>
      <c r="Q22" s="128"/>
      <c r="R22" s="128"/>
    </row>
    <row r="23" s="9" customFormat="1" customHeight="1" spans="1:18">
      <c r="A23" s="22">
        <v>17</v>
      </c>
      <c r="B23" s="23"/>
      <c r="C23" s="22"/>
      <c r="D23" s="22"/>
      <c r="E23" s="22"/>
      <c r="F23" s="22"/>
      <c r="G23" s="22"/>
      <c r="H23" s="24"/>
      <c r="I23" s="50"/>
      <c r="J23" s="25"/>
      <c r="K23" s="25"/>
      <c r="L23" s="25"/>
      <c r="M23" s="25"/>
      <c r="N23" s="51">
        <f t="shared" si="0"/>
        <v>0</v>
      </c>
      <c r="O23" s="51">
        <f t="shared" si="1"/>
        <v>0</v>
      </c>
      <c r="P23" s="26"/>
      <c r="Q23" s="128"/>
      <c r="R23" s="128"/>
    </row>
    <row r="24" s="9" customFormat="1" customHeight="1" spans="1:18">
      <c r="A24" s="22">
        <v>18</v>
      </c>
      <c r="B24" s="23"/>
      <c r="C24" s="22"/>
      <c r="D24" s="22"/>
      <c r="E24" s="22"/>
      <c r="F24" s="22"/>
      <c r="G24" s="22"/>
      <c r="H24" s="24"/>
      <c r="I24" s="50"/>
      <c r="J24" s="25"/>
      <c r="K24" s="25"/>
      <c r="L24" s="25"/>
      <c r="M24" s="25"/>
      <c r="N24" s="51">
        <f t="shared" si="0"/>
        <v>0</v>
      </c>
      <c r="O24" s="51">
        <f t="shared" si="1"/>
        <v>0</v>
      </c>
      <c r="P24" s="26"/>
      <c r="Q24" s="128"/>
      <c r="R24" s="128"/>
    </row>
    <row r="25" s="9" customFormat="1" customHeight="1" spans="1:18">
      <c r="A25" s="27" t="s">
        <v>291</v>
      </c>
      <c r="B25" s="28"/>
      <c r="C25" s="28"/>
      <c r="D25" s="28"/>
      <c r="E25" s="28"/>
      <c r="F25" s="28"/>
      <c r="G25" s="28"/>
      <c r="H25" s="29"/>
      <c r="I25" s="84">
        <f>SUM(I7:I24)</f>
        <v>0</v>
      </c>
      <c r="J25" s="84">
        <f>SUM(J7:J24)</f>
        <v>0</v>
      </c>
      <c r="K25" s="84">
        <f>SUM(K7:K24)</f>
        <v>0</v>
      </c>
      <c r="L25" s="51"/>
      <c r="M25" s="84">
        <f>SUM(M7:M24)</f>
        <v>0</v>
      </c>
      <c r="N25" s="84">
        <f>IF(SUM(N7:N24)-(M25-J25)&lt;0.001,SUM(N7:N24),"false")</f>
        <v>0</v>
      </c>
      <c r="O25" s="51">
        <f t="shared" si="1"/>
        <v>0</v>
      </c>
      <c r="P25" s="63"/>
      <c r="Q25" s="169"/>
      <c r="R25" s="128"/>
    </row>
    <row r="26" s="9" customFormat="1" customHeight="1" spans="1:18">
      <c r="A26" s="27" t="s">
        <v>714</v>
      </c>
      <c r="B26" s="28"/>
      <c r="C26" s="28"/>
      <c r="D26" s="28"/>
      <c r="E26" s="28"/>
      <c r="F26" s="28"/>
      <c r="G26" s="28"/>
      <c r="H26" s="29"/>
      <c r="I26" s="130"/>
      <c r="J26" s="130"/>
      <c r="K26" s="130"/>
      <c r="L26" s="101"/>
      <c r="M26" s="130"/>
      <c r="N26" s="51">
        <f>M26-J26</f>
        <v>0</v>
      </c>
      <c r="O26" s="51">
        <f t="shared" si="1"/>
        <v>0</v>
      </c>
      <c r="P26" s="31"/>
      <c r="Q26" s="128"/>
      <c r="R26" s="128"/>
    </row>
    <row r="27" s="9" customFormat="1" customHeight="1" spans="1:18">
      <c r="A27" s="27" t="s">
        <v>384</v>
      </c>
      <c r="B27" s="28"/>
      <c r="C27" s="28"/>
      <c r="D27" s="28"/>
      <c r="E27" s="28"/>
      <c r="F27" s="28"/>
      <c r="G27" s="28"/>
      <c r="H27" s="29"/>
      <c r="I27" s="84">
        <f>I25-I26</f>
        <v>0</v>
      </c>
      <c r="J27" s="84">
        <f>J25-J26</f>
        <v>0</v>
      </c>
      <c r="K27" s="84">
        <f>K25-K26</f>
        <v>0</v>
      </c>
      <c r="L27" s="51"/>
      <c r="M27" s="84">
        <f>M25-M26</f>
        <v>0</v>
      </c>
      <c r="N27" s="84">
        <f>N25-N26</f>
        <v>0</v>
      </c>
      <c r="O27" s="51">
        <f t="shared" si="1"/>
        <v>0</v>
      </c>
      <c r="P27" s="63"/>
      <c r="Q27" s="169"/>
      <c r="R27" s="128"/>
    </row>
    <row r="28" s="10" customFormat="1" customHeight="1" spans="1:11">
      <c r="A28" s="32"/>
      <c r="D28" s="33"/>
      <c r="E28" s="33"/>
      <c r="F28" s="33"/>
      <c r="G28" s="34"/>
      <c r="H28" s="34"/>
      <c r="I28" s="34"/>
      <c r="J28" s="34"/>
      <c r="K28" s="34"/>
    </row>
    <row r="29" s="10" customFormat="1" customHeight="1" spans="1:16">
      <c r="A29" s="35" t="str">
        <f>表头信息!D8&amp;表头信息!E8</f>
        <v>产权持有单位填表人：谭勃</v>
      </c>
      <c r="B29" s="35"/>
      <c r="C29" s="35"/>
      <c r="D29" s="35"/>
      <c r="E29" s="35"/>
      <c r="F29" s="35"/>
      <c r="G29" s="35"/>
      <c r="I29" s="39"/>
      <c r="J29" s="39"/>
      <c r="M29" s="37" t="str">
        <f>表头信息!D20&amp;表头信息!F23</f>
        <v>评估人员：</v>
      </c>
      <c r="N29" s="37"/>
      <c r="O29" s="37"/>
      <c r="P29" s="37"/>
    </row>
    <row r="30" s="10" customFormat="1" customHeight="1" spans="1:10">
      <c r="A30" s="38" t="str">
        <f>表头信息!D11&amp;表头信息!E11</f>
        <v>填表日期：2022年11月2日</v>
      </c>
      <c r="B30" s="36"/>
      <c r="C30" s="36"/>
      <c r="D30" s="36"/>
      <c r="E30" s="39"/>
      <c r="F30" s="39"/>
      <c r="H30" s="39"/>
      <c r="I30" s="39"/>
      <c r="J30" s="39"/>
    </row>
    <row r="31" customHeight="1" spans="4:6">
      <c r="D31" s="71"/>
      <c r="E31" s="71"/>
      <c r="F31" s="71"/>
    </row>
  </sheetData>
  <protectedRanges>
    <protectedRange sqref="A7:M24 I26:K26 M26 P7:P24" name="区域1"/>
  </protectedRanges>
  <mergeCells count="22">
    <mergeCell ref="A1:P1"/>
    <mergeCell ref="A2:P2"/>
    <mergeCell ref="A4:E4"/>
    <mergeCell ref="I5:J5"/>
    <mergeCell ref="K5:M5"/>
    <mergeCell ref="A25:H25"/>
    <mergeCell ref="A26:H26"/>
    <mergeCell ref="A27:H27"/>
    <mergeCell ref="D28:F28"/>
    <mergeCell ref="A29:G29"/>
    <mergeCell ref="M29:P29"/>
    <mergeCell ref="A5:A6"/>
    <mergeCell ref="B5:B6"/>
    <mergeCell ref="C5:C6"/>
    <mergeCell ref="D5:D6"/>
    <mergeCell ref="E5:E6"/>
    <mergeCell ref="F5:F6"/>
    <mergeCell ref="G5:G6"/>
    <mergeCell ref="H5:H6"/>
    <mergeCell ref="N5:N6"/>
    <mergeCell ref="O5:O6"/>
    <mergeCell ref="P5:P6"/>
  </mergeCells>
  <hyperlinks>
    <hyperlink ref="A1:P1" location="'4-8固定资产汇总'!B10" display="=&quot;固定资产—管道和沟槽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347208" name="Check Box 72" r:id="rId3">
              <controlPr defaultSize="0">
                <anchor moveWithCells="1">
                  <from>
                    <xdr:col>16</xdr:col>
                    <xdr:colOff>19050</xdr:colOff>
                    <xdr:row>0</xdr:row>
                    <xdr:rowOff>89535</xdr:rowOff>
                  </from>
                  <to>
                    <xdr:col>18</xdr:col>
                    <xdr:colOff>139700</xdr:colOff>
                    <xdr:row>1</xdr:row>
                    <xdr:rowOff>76835</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21"/>
  <sheetViews>
    <sheetView tabSelected="1" topLeftCell="A304" workbookViewId="0">
      <selection activeCell="D319" sqref="D319"/>
    </sheetView>
  </sheetViews>
  <sheetFormatPr defaultColWidth="9" defaultRowHeight="15.75"/>
  <cols>
    <col min="1" max="1" width="9" style="157"/>
    <col min="2" max="2" width="22.25" style="158" customWidth="1"/>
    <col min="3" max="3" width="25.375" style="158" customWidth="1"/>
    <col min="4" max="4" width="9.875" style="157" customWidth="1"/>
    <col min="5" max="5" width="9" style="157"/>
    <col min="6" max="6" width="17.25" style="159" customWidth="1"/>
    <col min="7" max="7" width="36" style="158" customWidth="1"/>
    <col min="8" max="8" width="17.625" style="158" customWidth="1"/>
    <col min="9" max="16384" width="9" style="158"/>
  </cols>
  <sheetData>
    <row r="1" ht="66" customHeight="1" spans="1:9">
      <c r="A1" s="160" t="s">
        <v>715</v>
      </c>
      <c r="B1" s="161"/>
      <c r="C1" s="161"/>
      <c r="D1" s="161"/>
      <c r="E1" s="161"/>
      <c r="F1" s="162"/>
      <c r="G1" s="161"/>
      <c r="H1" s="161"/>
      <c r="I1" s="161"/>
    </row>
    <row r="2" s="156" customFormat="1" spans="1:9">
      <c r="A2" s="163" t="s">
        <v>5</v>
      </c>
      <c r="B2" s="163" t="s">
        <v>716</v>
      </c>
      <c r="C2" s="163" t="s">
        <v>717</v>
      </c>
      <c r="D2" s="163" t="s">
        <v>466</v>
      </c>
      <c r="E2" s="163" t="s">
        <v>468</v>
      </c>
      <c r="F2" s="164" t="s">
        <v>718</v>
      </c>
      <c r="G2" s="163" t="s">
        <v>475</v>
      </c>
      <c r="H2" s="163" t="s">
        <v>719</v>
      </c>
      <c r="I2" s="163" t="s">
        <v>8</v>
      </c>
    </row>
    <row r="3" s="156" customFormat="1" spans="1:9">
      <c r="A3" s="163" t="s">
        <v>485</v>
      </c>
      <c r="B3" s="163"/>
      <c r="C3" s="163"/>
      <c r="D3" s="163"/>
      <c r="E3" s="163">
        <f>SUM(E4:E321)</f>
        <v>319</v>
      </c>
      <c r="F3" s="164">
        <f>SUM(F4:F321)</f>
        <v>1433834</v>
      </c>
      <c r="G3" s="163"/>
      <c r="H3" s="163"/>
      <c r="I3" s="163"/>
    </row>
    <row r="4" spans="1:9">
      <c r="A4" s="165">
        <v>1</v>
      </c>
      <c r="B4" s="166" t="s">
        <v>720</v>
      </c>
      <c r="C4" s="166" t="s">
        <v>721</v>
      </c>
      <c r="D4" s="165" t="s">
        <v>722</v>
      </c>
      <c r="E4" s="165">
        <v>2</v>
      </c>
      <c r="F4" s="167">
        <v>19841</v>
      </c>
      <c r="G4" s="166" t="s">
        <v>723</v>
      </c>
      <c r="H4" s="166" t="s">
        <v>724</v>
      </c>
      <c r="I4" s="166"/>
    </row>
    <row r="5" spans="1:9">
      <c r="A5" s="165">
        <v>2</v>
      </c>
      <c r="B5" s="166" t="s">
        <v>725</v>
      </c>
      <c r="C5" s="166" t="s">
        <v>726</v>
      </c>
      <c r="D5" s="165" t="s">
        <v>722</v>
      </c>
      <c r="E5" s="165">
        <v>1</v>
      </c>
      <c r="F5" s="167">
        <v>6662</v>
      </c>
      <c r="G5" s="166" t="s">
        <v>727</v>
      </c>
      <c r="H5" s="166" t="s">
        <v>724</v>
      </c>
      <c r="I5" s="166"/>
    </row>
    <row r="6" spans="1:9">
      <c r="A6" s="165">
        <v>3</v>
      </c>
      <c r="B6" s="166" t="s">
        <v>725</v>
      </c>
      <c r="C6" s="166" t="s">
        <v>726</v>
      </c>
      <c r="D6" s="165" t="s">
        <v>722</v>
      </c>
      <c r="E6" s="165">
        <v>1</v>
      </c>
      <c r="F6" s="167">
        <v>6662</v>
      </c>
      <c r="G6" s="166" t="s">
        <v>728</v>
      </c>
      <c r="H6" s="166" t="s">
        <v>724</v>
      </c>
      <c r="I6" s="166"/>
    </row>
    <row r="7" spans="1:9">
      <c r="A7" s="165">
        <v>4</v>
      </c>
      <c r="B7" s="166" t="s">
        <v>725</v>
      </c>
      <c r="C7" s="166" t="s">
        <v>726</v>
      </c>
      <c r="D7" s="165" t="s">
        <v>722</v>
      </c>
      <c r="E7" s="165">
        <v>1</v>
      </c>
      <c r="F7" s="167">
        <v>6662</v>
      </c>
      <c r="G7" s="166" t="s">
        <v>729</v>
      </c>
      <c r="H7" s="166" t="s">
        <v>724</v>
      </c>
      <c r="I7" s="166"/>
    </row>
    <row r="8" spans="1:9">
      <c r="A8" s="165">
        <v>5</v>
      </c>
      <c r="B8" s="166" t="s">
        <v>725</v>
      </c>
      <c r="C8" s="166" t="s">
        <v>726</v>
      </c>
      <c r="D8" s="165" t="s">
        <v>722</v>
      </c>
      <c r="E8" s="165">
        <v>1</v>
      </c>
      <c r="F8" s="167">
        <v>6662</v>
      </c>
      <c r="G8" s="166" t="s">
        <v>730</v>
      </c>
      <c r="H8" s="166" t="s">
        <v>724</v>
      </c>
      <c r="I8" s="166"/>
    </row>
    <row r="9" spans="1:9">
      <c r="A9" s="165">
        <v>6</v>
      </c>
      <c r="B9" s="166" t="s">
        <v>725</v>
      </c>
      <c r="C9" s="166" t="s">
        <v>726</v>
      </c>
      <c r="D9" s="165" t="s">
        <v>722</v>
      </c>
      <c r="E9" s="165">
        <v>1</v>
      </c>
      <c r="F9" s="167">
        <v>6662</v>
      </c>
      <c r="G9" s="166" t="s">
        <v>731</v>
      </c>
      <c r="H9" s="166" t="s">
        <v>724</v>
      </c>
      <c r="I9" s="166"/>
    </row>
    <row r="10" spans="1:9">
      <c r="A10" s="165">
        <v>7</v>
      </c>
      <c r="B10" s="166" t="s">
        <v>725</v>
      </c>
      <c r="C10" s="166" t="s">
        <v>726</v>
      </c>
      <c r="D10" s="165" t="s">
        <v>722</v>
      </c>
      <c r="E10" s="165">
        <v>1</v>
      </c>
      <c r="F10" s="167">
        <v>6662</v>
      </c>
      <c r="G10" s="166" t="s">
        <v>732</v>
      </c>
      <c r="H10" s="166" t="s">
        <v>724</v>
      </c>
      <c r="I10" s="166"/>
    </row>
    <row r="11" spans="1:9">
      <c r="A11" s="165">
        <v>8</v>
      </c>
      <c r="B11" s="166" t="s">
        <v>725</v>
      </c>
      <c r="C11" s="166" t="s">
        <v>726</v>
      </c>
      <c r="D11" s="165" t="s">
        <v>722</v>
      </c>
      <c r="E11" s="165">
        <v>1</v>
      </c>
      <c r="F11" s="167">
        <v>6662</v>
      </c>
      <c r="G11" s="166" t="s">
        <v>733</v>
      </c>
      <c r="H11" s="166" t="s">
        <v>724</v>
      </c>
      <c r="I11" s="166"/>
    </row>
    <row r="12" spans="1:9">
      <c r="A12" s="165">
        <v>9</v>
      </c>
      <c r="B12" s="166" t="s">
        <v>725</v>
      </c>
      <c r="C12" s="166" t="s">
        <v>726</v>
      </c>
      <c r="D12" s="165" t="s">
        <v>722</v>
      </c>
      <c r="E12" s="165">
        <v>1</v>
      </c>
      <c r="F12" s="167">
        <v>6662</v>
      </c>
      <c r="G12" s="166" t="s">
        <v>734</v>
      </c>
      <c r="H12" s="166" t="s">
        <v>724</v>
      </c>
      <c r="I12" s="166"/>
    </row>
    <row r="13" spans="1:9">
      <c r="A13" s="165">
        <v>10</v>
      </c>
      <c r="B13" s="166" t="s">
        <v>725</v>
      </c>
      <c r="C13" s="166" t="s">
        <v>726</v>
      </c>
      <c r="D13" s="165" t="s">
        <v>722</v>
      </c>
      <c r="E13" s="165">
        <v>1</v>
      </c>
      <c r="F13" s="167">
        <v>6662</v>
      </c>
      <c r="G13" s="166" t="s">
        <v>735</v>
      </c>
      <c r="H13" s="166" t="s">
        <v>724</v>
      </c>
      <c r="I13" s="166"/>
    </row>
    <row r="14" spans="1:9">
      <c r="A14" s="165">
        <v>11</v>
      </c>
      <c r="B14" s="166" t="s">
        <v>725</v>
      </c>
      <c r="C14" s="166" t="s">
        <v>726</v>
      </c>
      <c r="D14" s="165" t="s">
        <v>722</v>
      </c>
      <c r="E14" s="165">
        <v>1</v>
      </c>
      <c r="F14" s="167">
        <v>6662</v>
      </c>
      <c r="G14" s="166" t="s">
        <v>735</v>
      </c>
      <c r="H14" s="166" t="s">
        <v>724</v>
      </c>
      <c r="I14" s="166"/>
    </row>
    <row r="15" spans="1:9">
      <c r="A15" s="165">
        <v>12</v>
      </c>
      <c r="B15" s="166" t="s">
        <v>725</v>
      </c>
      <c r="C15" s="166" t="s">
        <v>726</v>
      </c>
      <c r="D15" s="165" t="s">
        <v>722</v>
      </c>
      <c r="E15" s="165">
        <v>1</v>
      </c>
      <c r="F15" s="167">
        <v>6662</v>
      </c>
      <c r="G15" s="166" t="s">
        <v>736</v>
      </c>
      <c r="H15" s="166" t="s">
        <v>724</v>
      </c>
      <c r="I15" s="166"/>
    </row>
    <row r="16" spans="1:9">
      <c r="A16" s="165">
        <v>13</v>
      </c>
      <c r="B16" s="166" t="s">
        <v>725</v>
      </c>
      <c r="C16" s="166" t="s">
        <v>726</v>
      </c>
      <c r="D16" s="165" t="s">
        <v>722</v>
      </c>
      <c r="E16" s="165">
        <v>1</v>
      </c>
      <c r="F16" s="167">
        <v>6662</v>
      </c>
      <c r="G16" s="166" t="s">
        <v>737</v>
      </c>
      <c r="H16" s="166" t="s">
        <v>724</v>
      </c>
      <c r="I16" s="166"/>
    </row>
    <row r="17" spans="1:9">
      <c r="A17" s="165">
        <v>14</v>
      </c>
      <c r="B17" s="166" t="s">
        <v>725</v>
      </c>
      <c r="C17" s="166" t="s">
        <v>726</v>
      </c>
      <c r="D17" s="165" t="s">
        <v>722</v>
      </c>
      <c r="E17" s="165">
        <v>1</v>
      </c>
      <c r="F17" s="167">
        <v>6662</v>
      </c>
      <c r="G17" s="166" t="s">
        <v>738</v>
      </c>
      <c r="H17" s="166" t="s">
        <v>724</v>
      </c>
      <c r="I17" s="166"/>
    </row>
    <row r="18" spans="1:9">
      <c r="A18" s="165">
        <v>15</v>
      </c>
      <c r="B18" s="166" t="s">
        <v>725</v>
      </c>
      <c r="C18" s="166" t="s">
        <v>726</v>
      </c>
      <c r="D18" s="165" t="s">
        <v>722</v>
      </c>
      <c r="E18" s="165">
        <v>1</v>
      </c>
      <c r="F18" s="167">
        <v>6662</v>
      </c>
      <c r="G18" s="166" t="s">
        <v>738</v>
      </c>
      <c r="H18" s="166" t="s">
        <v>724</v>
      </c>
      <c r="I18" s="166"/>
    </row>
    <row r="19" spans="1:9">
      <c r="A19" s="165">
        <v>16</v>
      </c>
      <c r="B19" s="166" t="s">
        <v>725</v>
      </c>
      <c r="C19" s="166" t="s">
        <v>726</v>
      </c>
      <c r="D19" s="165" t="s">
        <v>722</v>
      </c>
      <c r="E19" s="165">
        <v>1</v>
      </c>
      <c r="F19" s="167">
        <v>6662</v>
      </c>
      <c r="G19" s="166" t="s">
        <v>739</v>
      </c>
      <c r="H19" s="166" t="s">
        <v>724</v>
      </c>
      <c r="I19" s="166"/>
    </row>
    <row r="20" spans="1:9">
      <c r="A20" s="165">
        <v>17</v>
      </c>
      <c r="B20" s="166" t="s">
        <v>725</v>
      </c>
      <c r="C20" s="166" t="s">
        <v>740</v>
      </c>
      <c r="D20" s="165" t="s">
        <v>722</v>
      </c>
      <c r="E20" s="165">
        <v>1</v>
      </c>
      <c r="F20" s="167">
        <v>4418</v>
      </c>
      <c r="G20" s="166" t="s">
        <v>741</v>
      </c>
      <c r="H20" s="166" t="s">
        <v>724</v>
      </c>
      <c r="I20" s="166"/>
    </row>
    <row r="21" spans="1:9">
      <c r="A21" s="165">
        <v>18</v>
      </c>
      <c r="B21" s="166" t="s">
        <v>725</v>
      </c>
      <c r="C21" s="166" t="s">
        <v>740</v>
      </c>
      <c r="D21" s="165" t="s">
        <v>722</v>
      </c>
      <c r="E21" s="165">
        <v>1</v>
      </c>
      <c r="F21" s="167">
        <v>4418</v>
      </c>
      <c r="G21" s="166" t="s">
        <v>741</v>
      </c>
      <c r="H21" s="166" t="s">
        <v>724</v>
      </c>
      <c r="I21" s="166"/>
    </row>
    <row r="22" spans="1:9">
      <c r="A22" s="165">
        <v>19</v>
      </c>
      <c r="B22" s="166" t="s">
        <v>725</v>
      </c>
      <c r="C22" s="166" t="s">
        <v>740</v>
      </c>
      <c r="D22" s="165" t="s">
        <v>722</v>
      </c>
      <c r="E22" s="165">
        <v>1</v>
      </c>
      <c r="F22" s="167">
        <v>4418</v>
      </c>
      <c r="G22" s="166" t="s">
        <v>741</v>
      </c>
      <c r="H22" s="166" t="s">
        <v>724</v>
      </c>
      <c r="I22" s="166"/>
    </row>
    <row r="23" spans="1:9">
      <c r="A23" s="165">
        <v>20</v>
      </c>
      <c r="B23" s="166" t="s">
        <v>725</v>
      </c>
      <c r="C23" s="166" t="s">
        <v>740</v>
      </c>
      <c r="D23" s="165" t="s">
        <v>722</v>
      </c>
      <c r="E23" s="165">
        <v>1</v>
      </c>
      <c r="F23" s="167">
        <v>4418</v>
      </c>
      <c r="G23" s="166" t="s">
        <v>742</v>
      </c>
      <c r="H23" s="166" t="s">
        <v>724</v>
      </c>
      <c r="I23" s="166"/>
    </row>
    <row r="24" spans="1:9">
      <c r="A24" s="165">
        <v>21</v>
      </c>
      <c r="B24" s="166" t="s">
        <v>725</v>
      </c>
      <c r="C24" s="166" t="s">
        <v>740</v>
      </c>
      <c r="D24" s="165" t="s">
        <v>722</v>
      </c>
      <c r="E24" s="165">
        <v>1</v>
      </c>
      <c r="F24" s="167">
        <v>4418</v>
      </c>
      <c r="G24" s="166" t="s">
        <v>742</v>
      </c>
      <c r="H24" s="166" t="s">
        <v>724</v>
      </c>
      <c r="I24" s="166"/>
    </row>
    <row r="25" spans="1:9">
      <c r="A25" s="165">
        <v>22</v>
      </c>
      <c r="B25" s="166" t="s">
        <v>725</v>
      </c>
      <c r="C25" s="166" t="s">
        <v>740</v>
      </c>
      <c r="D25" s="165" t="s">
        <v>722</v>
      </c>
      <c r="E25" s="165">
        <v>1</v>
      </c>
      <c r="F25" s="167">
        <v>4418</v>
      </c>
      <c r="G25" s="166" t="s">
        <v>742</v>
      </c>
      <c r="H25" s="166" t="s">
        <v>724</v>
      </c>
      <c r="I25" s="166"/>
    </row>
    <row r="26" spans="1:9">
      <c r="A26" s="165">
        <v>23</v>
      </c>
      <c r="B26" s="166" t="s">
        <v>725</v>
      </c>
      <c r="C26" s="166" t="s">
        <v>740</v>
      </c>
      <c r="D26" s="165" t="s">
        <v>722</v>
      </c>
      <c r="E26" s="165">
        <v>1</v>
      </c>
      <c r="F26" s="167">
        <v>4418</v>
      </c>
      <c r="G26" s="166" t="s">
        <v>743</v>
      </c>
      <c r="H26" s="166" t="s">
        <v>724</v>
      </c>
      <c r="I26" s="166"/>
    </row>
    <row r="27" spans="1:9">
      <c r="A27" s="165">
        <v>24</v>
      </c>
      <c r="B27" s="166" t="s">
        <v>725</v>
      </c>
      <c r="C27" s="166" t="s">
        <v>740</v>
      </c>
      <c r="D27" s="165" t="s">
        <v>722</v>
      </c>
      <c r="E27" s="165">
        <v>1</v>
      </c>
      <c r="F27" s="167">
        <v>4418</v>
      </c>
      <c r="G27" s="166" t="s">
        <v>744</v>
      </c>
      <c r="H27" s="166" t="s">
        <v>724</v>
      </c>
      <c r="I27" s="166"/>
    </row>
    <row r="28" spans="1:9">
      <c r="A28" s="165">
        <v>25</v>
      </c>
      <c r="B28" s="166" t="s">
        <v>725</v>
      </c>
      <c r="C28" s="166" t="s">
        <v>740</v>
      </c>
      <c r="D28" s="165" t="s">
        <v>722</v>
      </c>
      <c r="E28" s="165">
        <v>1</v>
      </c>
      <c r="F28" s="167">
        <v>4418</v>
      </c>
      <c r="G28" s="166" t="s">
        <v>745</v>
      </c>
      <c r="H28" s="166" t="s">
        <v>724</v>
      </c>
      <c r="I28" s="166"/>
    </row>
    <row r="29" spans="1:9">
      <c r="A29" s="165">
        <v>26</v>
      </c>
      <c r="B29" s="166" t="s">
        <v>725</v>
      </c>
      <c r="C29" s="166" t="s">
        <v>740</v>
      </c>
      <c r="D29" s="165" t="s">
        <v>722</v>
      </c>
      <c r="E29" s="165">
        <v>1</v>
      </c>
      <c r="F29" s="167">
        <v>4418</v>
      </c>
      <c r="G29" s="166" t="s">
        <v>746</v>
      </c>
      <c r="H29" s="166" t="s">
        <v>724</v>
      </c>
      <c r="I29" s="166"/>
    </row>
    <row r="30" spans="1:9">
      <c r="A30" s="165">
        <v>27</v>
      </c>
      <c r="B30" s="166" t="s">
        <v>725</v>
      </c>
      <c r="C30" s="166" t="s">
        <v>740</v>
      </c>
      <c r="D30" s="165" t="s">
        <v>722</v>
      </c>
      <c r="E30" s="165">
        <v>1</v>
      </c>
      <c r="F30" s="167">
        <v>4418</v>
      </c>
      <c r="G30" s="166" t="s">
        <v>746</v>
      </c>
      <c r="H30" s="166" t="s">
        <v>724</v>
      </c>
      <c r="I30" s="166"/>
    </row>
    <row r="31" spans="1:9">
      <c r="A31" s="165">
        <v>28</v>
      </c>
      <c r="B31" s="166" t="s">
        <v>725</v>
      </c>
      <c r="C31" s="166" t="s">
        <v>740</v>
      </c>
      <c r="D31" s="165" t="s">
        <v>722</v>
      </c>
      <c r="E31" s="165">
        <v>1</v>
      </c>
      <c r="F31" s="167">
        <v>4418</v>
      </c>
      <c r="G31" s="166" t="s">
        <v>747</v>
      </c>
      <c r="H31" s="166" t="s">
        <v>724</v>
      </c>
      <c r="I31" s="166"/>
    </row>
    <row r="32" spans="1:9">
      <c r="A32" s="165">
        <v>29</v>
      </c>
      <c r="B32" s="166" t="s">
        <v>725</v>
      </c>
      <c r="C32" s="166" t="s">
        <v>740</v>
      </c>
      <c r="D32" s="165" t="s">
        <v>722</v>
      </c>
      <c r="E32" s="165">
        <v>1</v>
      </c>
      <c r="F32" s="167">
        <v>4418</v>
      </c>
      <c r="G32" s="166" t="s">
        <v>748</v>
      </c>
      <c r="H32" s="166" t="s">
        <v>724</v>
      </c>
      <c r="I32" s="166"/>
    </row>
    <row r="33" spans="1:9">
      <c r="A33" s="165">
        <v>30</v>
      </c>
      <c r="B33" s="166" t="s">
        <v>725</v>
      </c>
      <c r="C33" s="166" t="s">
        <v>740</v>
      </c>
      <c r="D33" s="165" t="s">
        <v>722</v>
      </c>
      <c r="E33" s="165">
        <v>1</v>
      </c>
      <c r="F33" s="167">
        <v>4418</v>
      </c>
      <c r="G33" s="166" t="s">
        <v>748</v>
      </c>
      <c r="H33" s="166" t="s">
        <v>724</v>
      </c>
      <c r="I33" s="166"/>
    </row>
    <row r="34" spans="1:9">
      <c r="A34" s="165">
        <v>31</v>
      </c>
      <c r="B34" s="166" t="s">
        <v>725</v>
      </c>
      <c r="C34" s="166" t="s">
        <v>740</v>
      </c>
      <c r="D34" s="165" t="s">
        <v>722</v>
      </c>
      <c r="E34" s="165">
        <v>1</v>
      </c>
      <c r="F34" s="167">
        <v>4418</v>
      </c>
      <c r="G34" s="166" t="s">
        <v>749</v>
      </c>
      <c r="H34" s="166" t="s">
        <v>724</v>
      </c>
      <c r="I34" s="166"/>
    </row>
    <row r="35" spans="1:9">
      <c r="A35" s="165">
        <v>32</v>
      </c>
      <c r="B35" s="166" t="s">
        <v>725</v>
      </c>
      <c r="C35" s="166" t="s">
        <v>740</v>
      </c>
      <c r="D35" s="165" t="s">
        <v>722</v>
      </c>
      <c r="E35" s="165">
        <v>1</v>
      </c>
      <c r="F35" s="167">
        <v>4418</v>
      </c>
      <c r="G35" s="166" t="s">
        <v>749</v>
      </c>
      <c r="H35" s="166" t="s">
        <v>724</v>
      </c>
      <c r="I35" s="166"/>
    </row>
    <row r="36" spans="1:9">
      <c r="A36" s="165">
        <v>33</v>
      </c>
      <c r="B36" s="166" t="s">
        <v>725</v>
      </c>
      <c r="C36" s="166" t="s">
        <v>740</v>
      </c>
      <c r="D36" s="165" t="s">
        <v>722</v>
      </c>
      <c r="E36" s="165">
        <v>1</v>
      </c>
      <c r="F36" s="167">
        <v>4418</v>
      </c>
      <c r="G36" s="166" t="s">
        <v>750</v>
      </c>
      <c r="H36" s="166" t="s">
        <v>724</v>
      </c>
      <c r="I36" s="166"/>
    </row>
    <row r="37" spans="1:9">
      <c r="A37" s="165">
        <v>34</v>
      </c>
      <c r="B37" s="166" t="s">
        <v>725</v>
      </c>
      <c r="C37" s="166" t="s">
        <v>740</v>
      </c>
      <c r="D37" s="165" t="s">
        <v>722</v>
      </c>
      <c r="E37" s="165">
        <v>1</v>
      </c>
      <c r="F37" s="167">
        <v>4418</v>
      </c>
      <c r="G37" s="166" t="s">
        <v>751</v>
      </c>
      <c r="H37" s="166" t="s">
        <v>724</v>
      </c>
      <c r="I37" s="166"/>
    </row>
    <row r="38" spans="1:9">
      <c r="A38" s="165">
        <v>35</v>
      </c>
      <c r="B38" s="166" t="s">
        <v>725</v>
      </c>
      <c r="C38" s="166" t="s">
        <v>740</v>
      </c>
      <c r="D38" s="165" t="s">
        <v>722</v>
      </c>
      <c r="E38" s="165">
        <v>1</v>
      </c>
      <c r="F38" s="167">
        <v>4418</v>
      </c>
      <c r="G38" s="166" t="s">
        <v>752</v>
      </c>
      <c r="H38" s="166" t="s">
        <v>724</v>
      </c>
      <c r="I38" s="166"/>
    </row>
    <row r="39" spans="1:9">
      <c r="A39" s="165">
        <v>36</v>
      </c>
      <c r="B39" s="166" t="s">
        <v>725</v>
      </c>
      <c r="C39" s="166" t="s">
        <v>740</v>
      </c>
      <c r="D39" s="165" t="s">
        <v>722</v>
      </c>
      <c r="E39" s="165">
        <v>1</v>
      </c>
      <c r="F39" s="167">
        <v>4418</v>
      </c>
      <c r="G39" s="166" t="s">
        <v>753</v>
      </c>
      <c r="H39" s="166" t="s">
        <v>724</v>
      </c>
      <c r="I39" s="166"/>
    </row>
    <row r="40" spans="1:9">
      <c r="A40" s="165">
        <v>37</v>
      </c>
      <c r="B40" s="166" t="s">
        <v>725</v>
      </c>
      <c r="C40" s="166" t="s">
        <v>740</v>
      </c>
      <c r="D40" s="165" t="s">
        <v>722</v>
      </c>
      <c r="E40" s="165">
        <v>1</v>
      </c>
      <c r="F40" s="167">
        <v>4418</v>
      </c>
      <c r="G40" s="166" t="s">
        <v>754</v>
      </c>
      <c r="H40" s="166" t="s">
        <v>724</v>
      </c>
      <c r="I40" s="166"/>
    </row>
    <row r="41" spans="1:9">
      <c r="A41" s="165">
        <v>38</v>
      </c>
      <c r="B41" s="166" t="s">
        <v>725</v>
      </c>
      <c r="C41" s="166" t="s">
        <v>740</v>
      </c>
      <c r="D41" s="165" t="s">
        <v>722</v>
      </c>
      <c r="E41" s="165">
        <v>1</v>
      </c>
      <c r="F41" s="167">
        <v>4418</v>
      </c>
      <c r="G41" s="166" t="s">
        <v>755</v>
      </c>
      <c r="H41" s="166" t="s">
        <v>724</v>
      </c>
      <c r="I41" s="166"/>
    </row>
    <row r="42" spans="1:9">
      <c r="A42" s="165">
        <v>39</v>
      </c>
      <c r="B42" s="166" t="s">
        <v>725</v>
      </c>
      <c r="C42" s="166" t="s">
        <v>740</v>
      </c>
      <c r="D42" s="165" t="s">
        <v>722</v>
      </c>
      <c r="E42" s="165">
        <v>1</v>
      </c>
      <c r="F42" s="167">
        <v>4418</v>
      </c>
      <c r="G42" s="166" t="s">
        <v>755</v>
      </c>
      <c r="H42" s="166" t="s">
        <v>724</v>
      </c>
      <c r="I42" s="166"/>
    </row>
    <row r="43" spans="1:9">
      <c r="A43" s="165">
        <v>40</v>
      </c>
      <c r="B43" s="166" t="s">
        <v>725</v>
      </c>
      <c r="C43" s="166" t="s">
        <v>740</v>
      </c>
      <c r="D43" s="165" t="s">
        <v>722</v>
      </c>
      <c r="E43" s="165">
        <v>1</v>
      </c>
      <c r="F43" s="167">
        <v>4418</v>
      </c>
      <c r="G43" s="166" t="s">
        <v>756</v>
      </c>
      <c r="H43" s="166" t="s">
        <v>724</v>
      </c>
      <c r="I43" s="166"/>
    </row>
    <row r="44" spans="1:9">
      <c r="A44" s="165">
        <v>41</v>
      </c>
      <c r="B44" s="166" t="s">
        <v>725</v>
      </c>
      <c r="C44" s="166" t="s">
        <v>740</v>
      </c>
      <c r="D44" s="165" t="s">
        <v>722</v>
      </c>
      <c r="E44" s="165">
        <v>1</v>
      </c>
      <c r="F44" s="167">
        <v>4418</v>
      </c>
      <c r="G44" s="166" t="s">
        <v>756</v>
      </c>
      <c r="H44" s="166" t="s">
        <v>724</v>
      </c>
      <c r="I44" s="166"/>
    </row>
    <row r="45" spans="1:9">
      <c r="A45" s="165">
        <v>42</v>
      </c>
      <c r="B45" s="166" t="s">
        <v>725</v>
      </c>
      <c r="C45" s="166" t="s">
        <v>740</v>
      </c>
      <c r="D45" s="165" t="s">
        <v>722</v>
      </c>
      <c r="E45" s="165">
        <v>1</v>
      </c>
      <c r="F45" s="167">
        <v>4418</v>
      </c>
      <c r="G45" s="166" t="s">
        <v>756</v>
      </c>
      <c r="H45" s="166" t="s">
        <v>724</v>
      </c>
      <c r="I45" s="166"/>
    </row>
    <row r="46" spans="1:9">
      <c r="A46" s="165">
        <v>43</v>
      </c>
      <c r="B46" s="166" t="s">
        <v>725</v>
      </c>
      <c r="C46" s="166" t="s">
        <v>740</v>
      </c>
      <c r="D46" s="165" t="s">
        <v>722</v>
      </c>
      <c r="E46" s="165">
        <v>1</v>
      </c>
      <c r="F46" s="167">
        <v>4418</v>
      </c>
      <c r="G46" s="166" t="s">
        <v>757</v>
      </c>
      <c r="H46" s="166" t="s">
        <v>724</v>
      </c>
      <c r="I46" s="166"/>
    </row>
    <row r="47" spans="1:9">
      <c r="A47" s="165">
        <v>44</v>
      </c>
      <c r="B47" s="166" t="s">
        <v>725</v>
      </c>
      <c r="C47" s="166" t="s">
        <v>740</v>
      </c>
      <c r="D47" s="165" t="s">
        <v>722</v>
      </c>
      <c r="E47" s="165">
        <v>1</v>
      </c>
      <c r="F47" s="167">
        <v>4418</v>
      </c>
      <c r="G47" s="166" t="s">
        <v>758</v>
      </c>
      <c r="H47" s="166" t="s">
        <v>724</v>
      </c>
      <c r="I47" s="166"/>
    </row>
    <row r="48" spans="1:9">
      <c r="A48" s="165">
        <v>45</v>
      </c>
      <c r="B48" s="166" t="s">
        <v>725</v>
      </c>
      <c r="C48" s="166" t="s">
        <v>740</v>
      </c>
      <c r="D48" s="165" t="s">
        <v>722</v>
      </c>
      <c r="E48" s="165">
        <v>1</v>
      </c>
      <c r="F48" s="167">
        <v>4418</v>
      </c>
      <c r="G48" s="166" t="s">
        <v>758</v>
      </c>
      <c r="H48" s="166" t="s">
        <v>724</v>
      </c>
      <c r="I48" s="166"/>
    </row>
    <row r="49" spans="1:9">
      <c r="A49" s="165">
        <v>46</v>
      </c>
      <c r="B49" s="166" t="s">
        <v>725</v>
      </c>
      <c r="C49" s="166" t="s">
        <v>740</v>
      </c>
      <c r="D49" s="165" t="s">
        <v>722</v>
      </c>
      <c r="E49" s="165">
        <v>1</v>
      </c>
      <c r="F49" s="167">
        <v>4418</v>
      </c>
      <c r="G49" s="166" t="s">
        <v>758</v>
      </c>
      <c r="H49" s="166" t="s">
        <v>724</v>
      </c>
      <c r="I49" s="166"/>
    </row>
    <row r="50" spans="1:9">
      <c r="A50" s="165">
        <v>47</v>
      </c>
      <c r="B50" s="166" t="s">
        <v>725</v>
      </c>
      <c r="C50" s="166" t="s">
        <v>759</v>
      </c>
      <c r="D50" s="165" t="s">
        <v>722</v>
      </c>
      <c r="E50" s="165">
        <v>1</v>
      </c>
      <c r="F50" s="167">
        <v>3158</v>
      </c>
      <c r="G50" s="166" t="s">
        <v>760</v>
      </c>
      <c r="H50" s="166" t="s">
        <v>724</v>
      </c>
      <c r="I50" s="166"/>
    </row>
    <row r="51" spans="1:9">
      <c r="A51" s="165">
        <v>48</v>
      </c>
      <c r="B51" s="166" t="s">
        <v>725</v>
      </c>
      <c r="C51" s="166" t="s">
        <v>759</v>
      </c>
      <c r="D51" s="165" t="s">
        <v>722</v>
      </c>
      <c r="E51" s="165">
        <v>1</v>
      </c>
      <c r="F51" s="167">
        <v>3158</v>
      </c>
      <c r="G51" s="166" t="s">
        <v>760</v>
      </c>
      <c r="H51" s="166" t="s">
        <v>724</v>
      </c>
      <c r="I51" s="166"/>
    </row>
    <row r="52" spans="1:9">
      <c r="A52" s="165">
        <v>49</v>
      </c>
      <c r="B52" s="166" t="s">
        <v>725</v>
      </c>
      <c r="C52" s="166" t="s">
        <v>759</v>
      </c>
      <c r="D52" s="165" t="s">
        <v>722</v>
      </c>
      <c r="E52" s="165">
        <v>1</v>
      </c>
      <c r="F52" s="167">
        <v>3158</v>
      </c>
      <c r="G52" s="166" t="s">
        <v>760</v>
      </c>
      <c r="H52" s="166" t="s">
        <v>724</v>
      </c>
      <c r="I52" s="166"/>
    </row>
    <row r="53" spans="1:9">
      <c r="A53" s="165">
        <v>50</v>
      </c>
      <c r="B53" s="166" t="s">
        <v>725</v>
      </c>
      <c r="C53" s="166" t="s">
        <v>759</v>
      </c>
      <c r="D53" s="165" t="s">
        <v>722</v>
      </c>
      <c r="E53" s="165">
        <v>1</v>
      </c>
      <c r="F53" s="167">
        <v>3158</v>
      </c>
      <c r="G53" s="166" t="s">
        <v>760</v>
      </c>
      <c r="H53" s="166" t="s">
        <v>724</v>
      </c>
      <c r="I53" s="166"/>
    </row>
    <row r="54" spans="1:9">
      <c r="A54" s="165">
        <v>51</v>
      </c>
      <c r="B54" s="166" t="s">
        <v>725</v>
      </c>
      <c r="C54" s="166" t="s">
        <v>759</v>
      </c>
      <c r="D54" s="165" t="s">
        <v>722</v>
      </c>
      <c r="E54" s="165">
        <v>1</v>
      </c>
      <c r="F54" s="167">
        <v>3158</v>
      </c>
      <c r="G54" s="166" t="s">
        <v>761</v>
      </c>
      <c r="H54" s="166" t="s">
        <v>724</v>
      </c>
      <c r="I54" s="166"/>
    </row>
    <row r="55" spans="1:9">
      <c r="A55" s="165">
        <v>52</v>
      </c>
      <c r="B55" s="166" t="s">
        <v>725</v>
      </c>
      <c r="C55" s="166" t="s">
        <v>759</v>
      </c>
      <c r="D55" s="165" t="s">
        <v>722</v>
      </c>
      <c r="E55" s="165">
        <v>1</v>
      </c>
      <c r="F55" s="167">
        <v>3158</v>
      </c>
      <c r="G55" s="166" t="s">
        <v>761</v>
      </c>
      <c r="H55" s="166" t="s">
        <v>724</v>
      </c>
      <c r="I55" s="166"/>
    </row>
    <row r="56" spans="1:9">
      <c r="A56" s="165">
        <v>53</v>
      </c>
      <c r="B56" s="166" t="s">
        <v>725</v>
      </c>
      <c r="C56" s="166" t="s">
        <v>759</v>
      </c>
      <c r="D56" s="165" t="s">
        <v>722</v>
      </c>
      <c r="E56" s="165">
        <v>1</v>
      </c>
      <c r="F56" s="167">
        <v>3158</v>
      </c>
      <c r="G56" s="166" t="s">
        <v>762</v>
      </c>
      <c r="H56" s="166" t="s">
        <v>724</v>
      </c>
      <c r="I56" s="166"/>
    </row>
    <row r="57" spans="1:9">
      <c r="A57" s="165">
        <v>54</v>
      </c>
      <c r="B57" s="166" t="s">
        <v>725</v>
      </c>
      <c r="C57" s="166" t="s">
        <v>759</v>
      </c>
      <c r="D57" s="165" t="s">
        <v>722</v>
      </c>
      <c r="E57" s="165">
        <v>1</v>
      </c>
      <c r="F57" s="167">
        <v>3158</v>
      </c>
      <c r="G57" s="166" t="s">
        <v>763</v>
      </c>
      <c r="H57" s="166" t="s">
        <v>724</v>
      </c>
      <c r="I57" s="166"/>
    </row>
    <row r="58" spans="1:9">
      <c r="A58" s="165">
        <v>55</v>
      </c>
      <c r="B58" s="166" t="s">
        <v>725</v>
      </c>
      <c r="C58" s="166" t="s">
        <v>759</v>
      </c>
      <c r="D58" s="165" t="s">
        <v>722</v>
      </c>
      <c r="E58" s="165">
        <v>1</v>
      </c>
      <c r="F58" s="167">
        <v>3158</v>
      </c>
      <c r="G58" s="166" t="s">
        <v>763</v>
      </c>
      <c r="H58" s="166" t="s">
        <v>724</v>
      </c>
      <c r="I58" s="166"/>
    </row>
    <row r="59" spans="1:9">
      <c r="A59" s="165">
        <v>56</v>
      </c>
      <c r="B59" s="166" t="s">
        <v>725</v>
      </c>
      <c r="C59" s="166" t="s">
        <v>759</v>
      </c>
      <c r="D59" s="165" t="s">
        <v>722</v>
      </c>
      <c r="E59" s="165">
        <v>1</v>
      </c>
      <c r="F59" s="167">
        <v>3158</v>
      </c>
      <c r="G59" s="166" t="s">
        <v>764</v>
      </c>
      <c r="H59" s="166" t="s">
        <v>724</v>
      </c>
      <c r="I59" s="166"/>
    </row>
    <row r="60" spans="1:9">
      <c r="A60" s="165">
        <v>57</v>
      </c>
      <c r="B60" s="166" t="s">
        <v>725</v>
      </c>
      <c r="C60" s="166" t="s">
        <v>759</v>
      </c>
      <c r="D60" s="165" t="s">
        <v>722</v>
      </c>
      <c r="E60" s="165">
        <v>1</v>
      </c>
      <c r="F60" s="167">
        <v>3158</v>
      </c>
      <c r="G60" s="166" t="s">
        <v>764</v>
      </c>
      <c r="H60" s="166" t="s">
        <v>724</v>
      </c>
      <c r="I60" s="166"/>
    </row>
    <row r="61" spans="1:9">
      <c r="A61" s="165">
        <v>58</v>
      </c>
      <c r="B61" s="166" t="s">
        <v>725</v>
      </c>
      <c r="C61" s="166" t="s">
        <v>759</v>
      </c>
      <c r="D61" s="165" t="s">
        <v>722</v>
      </c>
      <c r="E61" s="165">
        <v>1</v>
      </c>
      <c r="F61" s="167">
        <v>3158</v>
      </c>
      <c r="G61" s="166" t="s">
        <v>764</v>
      </c>
      <c r="H61" s="166" t="s">
        <v>724</v>
      </c>
      <c r="I61" s="166"/>
    </row>
    <row r="62" spans="1:9">
      <c r="A62" s="165">
        <v>59</v>
      </c>
      <c r="B62" s="166" t="s">
        <v>725</v>
      </c>
      <c r="C62" s="166" t="s">
        <v>759</v>
      </c>
      <c r="D62" s="165" t="s">
        <v>722</v>
      </c>
      <c r="E62" s="165">
        <v>1</v>
      </c>
      <c r="F62" s="167">
        <v>3158</v>
      </c>
      <c r="G62" s="166" t="s">
        <v>765</v>
      </c>
      <c r="H62" s="166" t="s">
        <v>724</v>
      </c>
      <c r="I62" s="166"/>
    </row>
    <row r="63" spans="1:9">
      <c r="A63" s="165">
        <v>60</v>
      </c>
      <c r="B63" s="166" t="s">
        <v>725</v>
      </c>
      <c r="C63" s="166" t="s">
        <v>759</v>
      </c>
      <c r="D63" s="165" t="s">
        <v>722</v>
      </c>
      <c r="E63" s="165">
        <v>1</v>
      </c>
      <c r="F63" s="167">
        <v>3158</v>
      </c>
      <c r="G63" s="166" t="s">
        <v>765</v>
      </c>
      <c r="H63" s="166" t="s">
        <v>724</v>
      </c>
      <c r="I63" s="166"/>
    </row>
    <row r="64" spans="1:9">
      <c r="A64" s="165">
        <v>61</v>
      </c>
      <c r="B64" s="166" t="s">
        <v>725</v>
      </c>
      <c r="C64" s="166" t="s">
        <v>759</v>
      </c>
      <c r="D64" s="165" t="s">
        <v>722</v>
      </c>
      <c r="E64" s="165">
        <v>1</v>
      </c>
      <c r="F64" s="167">
        <v>3158</v>
      </c>
      <c r="G64" s="166" t="s">
        <v>766</v>
      </c>
      <c r="H64" s="166" t="s">
        <v>724</v>
      </c>
      <c r="I64" s="166"/>
    </row>
    <row r="65" spans="1:9">
      <c r="A65" s="165">
        <v>62</v>
      </c>
      <c r="B65" s="166" t="s">
        <v>725</v>
      </c>
      <c r="C65" s="166" t="s">
        <v>759</v>
      </c>
      <c r="D65" s="165" t="s">
        <v>722</v>
      </c>
      <c r="E65" s="165">
        <v>1</v>
      </c>
      <c r="F65" s="167">
        <v>3158</v>
      </c>
      <c r="G65" s="166" t="s">
        <v>767</v>
      </c>
      <c r="H65" s="166" t="s">
        <v>724</v>
      </c>
      <c r="I65" s="166"/>
    </row>
    <row r="66" spans="1:9">
      <c r="A66" s="165">
        <v>63</v>
      </c>
      <c r="B66" s="166" t="s">
        <v>725</v>
      </c>
      <c r="C66" s="166" t="s">
        <v>759</v>
      </c>
      <c r="D66" s="165" t="s">
        <v>722</v>
      </c>
      <c r="E66" s="165">
        <v>1</v>
      </c>
      <c r="F66" s="167">
        <v>3158</v>
      </c>
      <c r="G66" s="166" t="s">
        <v>768</v>
      </c>
      <c r="H66" s="166" t="s">
        <v>724</v>
      </c>
      <c r="I66" s="166"/>
    </row>
    <row r="67" spans="1:9">
      <c r="A67" s="165">
        <v>64</v>
      </c>
      <c r="B67" s="166" t="s">
        <v>725</v>
      </c>
      <c r="C67" s="166" t="s">
        <v>759</v>
      </c>
      <c r="D67" s="165" t="s">
        <v>722</v>
      </c>
      <c r="E67" s="165">
        <v>1</v>
      </c>
      <c r="F67" s="167">
        <v>3158</v>
      </c>
      <c r="G67" s="166" t="s">
        <v>768</v>
      </c>
      <c r="H67" s="166" t="s">
        <v>724</v>
      </c>
      <c r="I67" s="166"/>
    </row>
    <row r="68" spans="1:9">
      <c r="A68" s="165">
        <v>65</v>
      </c>
      <c r="B68" s="166" t="s">
        <v>725</v>
      </c>
      <c r="C68" s="166" t="s">
        <v>759</v>
      </c>
      <c r="D68" s="165" t="s">
        <v>722</v>
      </c>
      <c r="E68" s="165">
        <v>1</v>
      </c>
      <c r="F68" s="167">
        <v>3158</v>
      </c>
      <c r="G68" s="166" t="s">
        <v>769</v>
      </c>
      <c r="H68" s="166" t="s">
        <v>724</v>
      </c>
      <c r="I68" s="166"/>
    </row>
    <row r="69" spans="1:9">
      <c r="A69" s="165">
        <v>66</v>
      </c>
      <c r="B69" s="166" t="s">
        <v>725</v>
      </c>
      <c r="C69" s="166" t="s">
        <v>759</v>
      </c>
      <c r="D69" s="165" t="s">
        <v>722</v>
      </c>
      <c r="E69" s="165">
        <v>1</v>
      </c>
      <c r="F69" s="167">
        <v>3158</v>
      </c>
      <c r="G69" s="166" t="s">
        <v>770</v>
      </c>
      <c r="H69" s="166" t="s">
        <v>724</v>
      </c>
      <c r="I69" s="166"/>
    </row>
    <row r="70" spans="1:9">
      <c r="A70" s="165">
        <v>67</v>
      </c>
      <c r="B70" s="166" t="s">
        <v>725</v>
      </c>
      <c r="C70" s="166" t="s">
        <v>759</v>
      </c>
      <c r="D70" s="165" t="s">
        <v>722</v>
      </c>
      <c r="E70" s="165">
        <v>1</v>
      </c>
      <c r="F70" s="167">
        <v>3158</v>
      </c>
      <c r="G70" s="166" t="s">
        <v>770</v>
      </c>
      <c r="H70" s="166" t="s">
        <v>724</v>
      </c>
      <c r="I70" s="166"/>
    </row>
    <row r="71" spans="1:9">
      <c r="A71" s="165">
        <v>68</v>
      </c>
      <c r="B71" s="166" t="s">
        <v>725</v>
      </c>
      <c r="C71" s="166" t="s">
        <v>759</v>
      </c>
      <c r="D71" s="165" t="s">
        <v>722</v>
      </c>
      <c r="E71" s="165">
        <v>1</v>
      </c>
      <c r="F71" s="167">
        <v>3158</v>
      </c>
      <c r="G71" s="166" t="s">
        <v>771</v>
      </c>
      <c r="H71" s="166" t="s">
        <v>724</v>
      </c>
      <c r="I71" s="166"/>
    </row>
    <row r="72" spans="1:9">
      <c r="A72" s="165">
        <v>69</v>
      </c>
      <c r="B72" s="166" t="s">
        <v>725</v>
      </c>
      <c r="C72" s="166" t="s">
        <v>759</v>
      </c>
      <c r="D72" s="165" t="s">
        <v>722</v>
      </c>
      <c r="E72" s="165">
        <v>1</v>
      </c>
      <c r="F72" s="167">
        <v>3158</v>
      </c>
      <c r="G72" s="166" t="s">
        <v>771</v>
      </c>
      <c r="H72" s="166" t="s">
        <v>724</v>
      </c>
      <c r="I72" s="166"/>
    </row>
    <row r="73" spans="1:9">
      <c r="A73" s="165">
        <v>70</v>
      </c>
      <c r="B73" s="166" t="s">
        <v>725</v>
      </c>
      <c r="C73" s="166" t="s">
        <v>759</v>
      </c>
      <c r="D73" s="165" t="s">
        <v>722</v>
      </c>
      <c r="E73" s="165">
        <v>1</v>
      </c>
      <c r="F73" s="167">
        <v>3158</v>
      </c>
      <c r="G73" s="166" t="s">
        <v>772</v>
      </c>
      <c r="H73" s="166" t="s">
        <v>724</v>
      </c>
      <c r="I73" s="166"/>
    </row>
    <row r="74" spans="1:9">
      <c r="A74" s="165">
        <v>71</v>
      </c>
      <c r="B74" s="166" t="s">
        <v>725</v>
      </c>
      <c r="C74" s="166" t="s">
        <v>759</v>
      </c>
      <c r="D74" s="165" t="s">
        <v>722</v>
      </c>
      <c r="E74" s="165">
        <v>1</v>
      </c>
      <c r="F74" s="167">
        <v>3158</v>
      </c>
      <c r="G74" s="166" t="s">
        <v>772</v>
      </c>
      <c r="H74" s="166" t="s">
        <v>724</v>
      </c>
      <c r="I74" s="166"/>
    </row>
    <row r="75" spans="1:9">
      <c r="A75" s="165">
        <v>72</v>
      </c>
      <c r="B75" s="166" t="s">
        <v>725</v>
      </c>
      <c r="C75" s="166" t="s">
        <v>759</v>
      </c>
      <c r="D75" s="165" t="s">
        <v>722</v>
      </c>
      <c r="E75" s="165">
        <v>1</v>
      </c>
      <c r="F75" s="167">
        <v>3158</v>
      </c>
      <c r="G75" s="166" t="s">
        <v>773</v>
      </c>
      <c r="H75" s="166" t="s">
        <v>724</v>
      </c>
      <c r="I75" s="166"/>
    </row>
    <row r="76" spans="1:9">
      <c r="A76" s="165">
        <v>73</v>
      </c>
      <c r="B76" s="166" t="s">
        <v>725</v>
      </c>
      <c r="C76" s="166" t="s">
        <v>759</v>
      </c>
      <c r="D76" s="165" t="s">
        <v>722</v>
      </c>
      <c r="E76" s="165">
        <v>1</v>
      </c>
      <c r="F76" s="167">
        <v>3158</v>
      </c>
      <c r="G76" s="166" t="s">
        <v>773</v>
      </c>
      <c r="H76" s="166" t="s">
        <v>724</v>
      </c>
      <c r="I76" s="166"/>
    </row>
    <row r="77" spans="1:9">
      <c r="A77" s="165">
        <v>74</v>
      </c>
      <c r="B77" s="166" t="s">
        <v>725</v>
      </c>
      <c r="C77" s="166" t="s">
        <v>759</v>
      </c>
      <c r="D77" s="165" t="s">
        <v>722</v>
      </c>
      <c r="E77" s="165">
        <v>1</v>
      </c>
      <c r="F77" s="167">
        <v>3158</v>
      </c>
      <c r="G77" s="166" t="s">
        <v>774</v>
      </c>
      <c r="H77" s="166" t="s">
        <v>724</v>
      </c>
      <c r="I77" s="166"/>
    </row>
    <row r="78" spans="1:9">
      <c r="A78" s="165">
        <v>75</v>
      </c>
      <c r="B78" s="166" t="s">
        <v>725</v>
      </c>
      <c r="C78" s="166" t="s">
        <v>759</v>
      </c>
      <c r="D78" s="165" t="s">
        <v>722</v>
      </c>
      <c r="E78" s="165">
        <v>1</v>
      </c>
      <c r="F78" s="167">
        <v>3158</v>
      </c>
      <c r="G78" s="166" t="s">
        <v>774</v>
      </c>
      <c r="H78" s="166" t="s">
        <v>724</v>
      </c>
      <c r="I78" s="166"/>
    </row>
    <row r="79" spans="1:9">
      <c r="A79" s="165">
        <v>76</v>
      </c>
      <c r="B79" s="166" t="s">
        <v>725</v>
      </c>
      <c r="C79" s="166" t="s">
        <v>759</v>
      </c>
      <c r="D79" s="165" t="s">
        <v>722</v>
      </c>
      <c r="E79" s="165">
        <v>1</v>
      </c>
      <c r="F79" s="167">
        <v>3158</v>
      </c>
      <c r="G79" s="166" t="s">
        <v>775</v>
      </c>
      <c r="H79" s="166" t="s">
        <v>724</v>
      </c>
      <c r="I79" s="166"/>
    </row>
    <row r="80" spans="1:9">
      <c r="A80" s="165">
        <v>77</v>
      </c>
      <c r="B80" s="166" t="s">
        <v>725</v>
      </c>
      <c r="C80" s="166" t="s">
        <v>776</v>
      </c>
      <c r="D80" s="165" t="s">
        <v>722</v>
      </c>
      <c r="E80" s="165">
        <v>1</v>
      </c>
      <c r="F80" s="167">
        <v>2482</v>
      </c>
      <c r="G80" s="166" t="s">
        <v>777</v>
      </c>
      <c r="H80" s="166" t="s">
        <v>724</v>
      </c>
      <c r="I80" s="166"/>
    </row>
    <row r="81" spans="1:9">
      <c r="A81" s="165">
        <v>78</v>
      </c>
      <c r="B81" s="166" t="s">
        <v>725</v>
      </c>
      <c r="C81" s="166" t="s">
        <v>776</v>
      </c>
      <c r="D81" s="165" t="s">
        <v>722</v>
      </c>
      <c r="E81" s="165">
        <v>1</v>
      </c>
      <c r="F81" s="167">
        <v>2482</v>
      </c>
      <c r="G81" s="166" t="s">
        <v>777</v>
      </c>
      <c r="H81" s="166" t="s">
        <v>724</v>
      </c>
      <c r="I81" s="166"/>
    </row>
    <row r="82" spans="1:9">
      <c r="A82" s="165">
        <v>79</v>
      </c>
      <c r="B82" s="166" t="s">
        <v>725</v>
      </c>
      <c r="C82" s="166" t="s">
        <v>776</v>
      </c>
      <c r="D82" s="165" t="s">
        <v>722</v>
      </c>
      <c r="E82" s="165">
        <v>1</v>
      </c>
      <c r="F82" s="167">
        <v>2482</v>
      </c>
      <c r="G82" s="166" t="s">
        <v>778</v>
      </c>
      <c r="H82" s="166" t="s">
        <v>724</v>
      </c>
      <c r="I82" s="166"/>
    </row>
    <row r="83" spans="1:9">
      <c r="A83" s="165">
        <v>80</v>
      </c>
      <c r="B83" s="166" t="s">
        <v>725</v>
      </c>
      <c r="C83" s="166" t="s">
        <v>776</v>
      </c>
      <c r="D83" s="165" t="s">
        <v>722</v>
      </c>
      <c r="E83" s="165">
        <v>1</v>
      </c>
      <c r="F83" s="167">
        <v>2482</v>
      </c>
      <c r="G83" s="166" t="s">
        <v>778</v>
      </c>
      <c r="H83" s="166" t="s">
        <v>724</v>
      </c>
      <c r="I83" s="166"/>
    </row>
    <row r="84" spans="1:9">
      <c r="A84" s="165">
        <v>81</v>
      </c>
      <c r="B84" s="166" t="s">
        <v>725</v>
      </c>
      <c r="C84" s="166" t="s">
        <v>776</v>
      </c>
      <c r="D84" s="165" t="s">
        <v>722</v>
      </c>
      <c r="E84" s="165">
        <v>1</v>
      </c>
      <c r="F84" s="167">
        <v>2482</v>
      </c>
      <c r="G84" s="166" t="s">
        <v>779</v>
      </c>
      <c r="H84" s="166" t="s">
        <v>724</v>
      </c>
      <c r="I84" s="166"/>
    </row>
    <row r="85" spans="1:9">
      <c r="A85" s="165">
        <v>82</v>
      </c>
      <c r="B85" s="166" t="s">
        <v>725</v>
      </c>
      <c r="C85" s="166" t="s">
        <v>776</v>
      </c>
      <c r="D85" s="165" t="s">
        <v>722</v>
      </c>
      <c r="E85" s="165">
        <v>1</v>
      </c>
      <c r="F85" s="167">
        <v>2482</v>
      </c>
      <c r="G85" s="166" t="s">
        <v>780</v>
      </c>
      <c r="H85" s="166" t="s">
        <v>724</v>
      </c>
      <c r="I85" s="166"/>
    </row>
    <row r="86" spans="1:9">
      <c r="A86" s="165">
        <v>83</v>
      </c>
      <c r="B86" s="166" t="s">
        <v>725</v>
      </c>
      <c r="C86" s="166" t="s">
        <v>776</v>
      </c>
      <c r="D86" s="165" t="s">
        <v>722</v>
      </c>
      <c r="E86" s="165">
        <v>1</v>
      </c>
      <c r="F86" s="167">
        <v>2482</v>
      </c>
      <c r="G86" s="166" t="s">
        <v>781</v>
      </c>
      <c r="H86" s="166" t="s">
        <v>724</v>
      </c>
      <c r="I86" s="166"/>
    </row>
    <row r="87" spans="1:9">
      <c r="A87" s="165">
        <v>84</v>
      </c>
      <c r="B87" s="166" t="s">
        <v>725</v>
      </c>
      <c r="C87" s="166" t="s">
        <v>776</v>
      </c>
      <c r="D87" s="165" t="s">
        <v>722</v>
      </c>
      <c r="E87" s="165">
        <v>1</v>
      </c>
      <c r="F87" s="167">
        <v>2482</v>
      </c>
      <c r="G87" s="166" t="s">
        <v>782</v>
      </c>
      <c r="H87" s="166" t="s">
        <v>724</v>
      </c>
      <c r="I87" s="166"/>
    </row>
    <row r="88" spans="1:9">
      <c r="A88" s="165">
        <v>85</v>
      </c>
      <c r="B88" s="166" t="s">
        <v>725</v>
      </c>
      <c r="C88" s="166" t="s">
        <v>776</v>
      </c>
      <c r="D88" s="165" t="s">
        <v>722</v>
      </c>
      <c r="E88" s="165">
        <v>1</v>
      </c>
      <c r="F88" s="167">
        <v>2482</v>
      </c>
      <c r="G88" s="166" t="s">
        <v>782</v>
      </c>
      <c r="H88" s="166" t="s">
        <v>724</v>
      </c>
      <c r="I88" s="166"/>
    </row>
    <row r="89" spans="1:9">
      <c r="A89" s="165">
        <v>86</v>
      </c>
      <c r="B89" s="166" t="s">
        <v>725</v>
      </c>
      <c r="C89" s="166" t="s">
        <v>776</v>
      </c>
      <c r="D89" s="165" t="s">
        <v>722</v>
      </c>
      <c r="E89" s="165">
        <v>1</v>
      </c>
      <c r="F89" s="167">
        <v>2482</v>
      </c>
      <c r="G89" s="166" t="s">
        <v>783</v>
      </c>
      <c r="H89" s="166" t="s">
        <v>724</v>
      </c>
      <c r="I89" s="166"/>
    </row>
    <row r="90" spans="1:9">
      <c r="A90" s="165">
        <v>87</v>
      </c>
      <c r="B90" s="166" t="s">
        <v>725</v>
      </c>
      <c r="C90" s="166" t="s">
        <v>776</v>
      </c>
      <c r="D90" s="165" t="s">
        <v>722</v>
      </c>
      <c r="E90" s="165">
        <v>1</v>
      </c>
      <c r="F90" s="167">
        <v>2482</v>
      </c>
      <c r="G90" s="166" t="s">
        <v>783</v>
      </c>
      <c r="H90" s="166" t="s">
        <v>724</v>
      </c>
      <c r="I90" s="166"/>
    </row>
    <row r="91" spans="1:9">
      <c r="A91" s="165">
        <v>88</v>
      </c>
      <c r="B91" s="166" t="s">
        <v>725</v>
      </c>
      <c r="C91" s="166" t="s">
        <v>776</v>
      </c>
      <c r="D91" s="165" t="s">
        <v>722</v>
      </c>
      <c r="E91" s="165">
        <v>1</v>
      </c>
      <c r="F91" s="167">
        <v>2482</v>
      </c>
      <c r="G91" s="166" t="s">
        <v>784</v>
      </c>
      <c r="H91" s="166" t="s">
        <v>724</v>
      </c>
      <c r="I91" s="166"/>
    </row>
    <row r="92" spans="1:9">
      <c r="A92" s="165">
        <v>89</v>
      </c>
      <c r="B92" s="166" t="s">
        <v>725</v>
      </c>
      <c r="C92" s="166" t="s">
        <v>776</v>
      </c>
      <c r="D92" s="165" t="s">
        <v>722</v>
      </c>
      <c r="E92" s="165">
        <v>1</v>
      </c>
      <c r="F92" s="167">
        <v>2482</v>
      </c>
      <c r="G92" s="166" t="s">
        <v>785</v>
      </c>
      <c r="H92" s="166" t="s">
        <v>724</v>
      </c>
      <c r="I92" s="166"/>
    </row>
    <row r="93" spans="1:9">
      <c r="A93" s="165">
        <v>90</v>
      </c>
      <c r="B93" s="166" t="s">
        <v>725</v>
      </c>
      <c r="C93" s="166" t="s">
        <v>776</v>
      </c>
      <c r="D93" s="165" t="s">
        <v>722</v>
      </c>
      <c r="E93" s="165">
        <v>1</v>
      </c>
      <c r="F93" s="167">
        <v>2482</v>
      </c>
      <c r="G93" s="166" t="s">
        <v>785</v>
      </c>
      <c r="H93" s="166" t="s">
        <v>724</v>
      </c>
      <c r="I93" s="166"/>
    </row>
    <row r="94" spans="1:9">
      <c r="A94" s="165">
        <v>91</v>
      </c>
      <c r="B94" s="166" t="s">
        <v>725</v>
      </c>
      <c r="C94" s="166" t="s">
        <v>776</v>
      </c>
      <c r="D94" s="165" t="s">
        <v>722</v>
      </c>
      <c r="E94" s="165">
        <v>1</v>
      </c>
      <c r="F94" s="167">
        <v>2482</v>
      </c>
      <c r="G94" s="166" t="s">
        <v>786</v>
      </c>
      <c r="H94" s="166" t="s">
        <v>724</v>
      </c>
      <c r="I94" s="166"/>
    </row>
    <row r="95" spans="1:9">
      <c r="A95" s="165">
        <v>92</v>
      </c>
      <c r="B95" s="166" t="s">
        <v>725</v>
      </c>
      <c r="C95" s="166" t="s">
        <v>776</v>
      </c>
      <c r="D95" s="165" t="s">
        <v>722</v>
      </c>
      <c r="E95" s="165">
        <v>1</v>
      </c>
      <c r="F95" s="167">
        <v>2482</v>
      </c>
      <c r="G95" s="166" t="s">
        <v>787</v>
      </c>
      <c r="H95" s="166" t="s">
        <v>724</v>
      </c>
      <c r="I95" s="166"/>
    </row>
    <row r="96" spans="1:9">
      <c r="A96" s="165">
        <v>93</v>
      </c>
      <c r="B96" s="166" t="s">
        <v>725</v>
      </c>
      <c r="C96" s="166" t="s">
        <v>776</v>
      </c>
      <c r="D96" s="165" t="s">
        <v>722</v>
      </c>
      <c r="E96" s="165">
        <v>1</v>
      </c>
      <c r="F96" s="167">
        <v>2482</v>
      </c>
      <c r="G96" s="166" t="s">
        <v>787</v>
      </c>
      <c r="H96" s="166" t="s">
        <v>724</v>
      </c>
      <c r="I96" s="166"/>
    </row>
    <row r="97" spans="1:9">
      <c r="A97" s="165">
        <v>94</v>
      </c>
      <c r="B97" s="166" t="s">
        <v>725</v>
      </c>
      <c r="C97" s="166" t="s">
        <v>776</v>
      </c>
      <c r="D97" s="165" t="s">
        <v>722</v>
      </c>
      <c r="E97" s="165">
        <v>1</v>
      </c>
      <c r="F97" s="167">
        <v>2482</v>
      </c>
      <c r="G97" s="166" t="s">
        <v>787</v>
      </c>
      <c r="H97" s="166" t="s">
        <v>724</v>
      </c>
      <c r="I97" s="166"/>
    </row>
    <row r="98" spans="1:9">
      <c r="A98" s="165">
        <v>95</v>
      </c>
      <c r="B98" s="166" t="s">
        <v>725</v>
      </c>
      <c r="C98" s="166" t="s">
        <v>776</v>
      </c>
      <c r="D98" s="165" t="s">
        <v>722</v>
      </c>
      <c r="E98" s="165">
        <v>1</v>
      </c>
      <c r="F98" s="167">
        <v>2482</v>
      </c>
      <c r="G98" s="166" t="s">
        <v>787</v>
      </c>
      <c r="H98" s="166" t="s">
        <v>724</v>
      </c>
      <c r="I98" s="166"/>
    </row>
    <row r="99" spans="1:9">
      <c r="A99" s="165">
        <v>96</v>
      </c>
      <c r="B99" s="166" t="s">
        <v>725</v>
      </c>
      <c r="C99" s="166" t="s">
        <v>776</v>
      </c>
      <c r="D99" s="165" t="s">
        <v>722</v>
      </c>
      <c r="E99" s="165">
        <v>1</v>
      </c>
      <c r="F99" s="167">
        <v>2482</v>
      </c>
      <c r="G99" s="166" t="s">
        <v>787</v>
      </c>
      <c r="H99" s="166" t="s">
        <v>724</v>
      </c>
      <c r="I99" s="166"/>
    </row>
    <row r="100" spans="1:9">
      <c r="A100" s="165">
        <v>97</v>
      </c>
      <c r="B100" s="166" t="s">
        <v>725</v>
      </c>
      <c r="C100" s="166" t="s">
        <v>788</v>
      </c>
      <c r="D100" s="165" t="s">
        <v>722</v>
      </c>
      <c r="E100" s="165">
        <v>1</v>
      </c>
      <c r="F100" s="167">
        <v>3811</v>
      </c>
      <c r="G100" s="166" t="s">
        <v>789</v>
      </c>
      <c r="H100" s="166" t="s">
        <v>724</v>
      </c>
      <c r="I100" s="166"/>
    </row>
    <row r="101" spans="1:9">
      <c r="A101" s="165">
        <v>98</v>
      </c>
      <c r="B101" s="166" t="s">
        <v>725</v>
      </c>
      <c r="C101" s="166" t="s">
        <v>788</v>
      </c>
      <c r="D101" s="165" t="s">
        <v>722</v>
      </c>
      <c r="E101" s="165">
        <v>1</v>
      </c>
      <c r="F101" s="167">
        <v>3811</v>
      </c>
      <c r="G101" s="166" t="s">
        <v>789</v>
      </c>
      <c r="H101" s="166" t="s">
        <v>724</v>
      </c>
      <c r="I101" s="166"/>
    </row>
    <row r="102" spans="1:9">
      <c r="A102" s="165">
        <v>99</v>
      </c>
      <c r="B102" s="166" t="s">
        <v>725</v>
      </c>
      <c r="C102" s="166" t="s">
        <v>788</v>
      </c>
      <c r="D102" s="165" t="s">
        <v>722</v>
      </c>
      <c r="E102" s="165">
        <v>1</v>
      </c>
      <c r="F102" s="167">
        <v>3811</v>
      </c>
      <c r="G102" s="166" t="s">
        <v>789</v>
      </c>
      <c r="H102" s="166" t="s">
        <v>724</v>
      </c>
      <c r="I102" s="166"/>
    </row>
    <row r="103" spans="1:9">
      <c r="A103" s="165">
        <v>100</v>
      </c>
      <c r="B103" s="166" t="s">
        <v>725</v>
      </c>
      <c r="C103" s="166" t="s">
        <v>788</v>
      </c>
      <c r="D103" s="165" t="s">
        <v>722</v>
      </c>
      <c r="E103" s="165">
        <v>1</v>
      </c>
      <c r="F103" s="167">
        <v>3811</v>
      </c>
      <c r="G103" s="166" t="s">
        <v>790</v>
      </c>
      <c r="H103" s="166" t="s">
        <v>724</v>
      </c>
      <c r="I103" s="166"/>
    </row>
    <row r="104" spans="1:9">
      <c r="A104" s="165">
        <v>101</v>
      </c>
      <c r="B104" s="166" t="s">
        <v>725</v>
      </c>
      <c r="C104" s="166" t="s">
        <v>788</v>
      </c>
      <c r="D104" s="165" t="s">
        <v>722</v>
      </c>
      <c r="E104" s="165">
        <v>1</v>
      </c>
      <c r="F104" s="167">
        <v>3811</v>
      </c>
      <c r="G104" s="166" t="s">
        <v>790</v>
      </c>
      <c r="H104" s="166" t="s">
        <v>724</v>
      </c>
      <c r="I104" s="166"/>
    </row>
    <row r="105" spans="1:9">
      <c r="A105" s="165">
        <v>102</v>
      </c>
      <c r="B105" s="166" t="s">
        <v>725</v>
      </c>
      <c r="C105" s="166" t="s">
        <v>788</v>
      </c>
      <c r="D105" s="165" t="s">
        <v>722</v>
      </c>
      <c r="E105" s="165">
        <v>1</v>
      </c>
      <c r="F105" s="167">
        <v>3811</v>
      </c>
      <c r="G105" s="166" t="s">
        <v>790</v>
      </c>
      <c r="H105" s="166" t="s">
        <v>724</v>
      </c>
      <c r="I105" s="166"/>
    </row>
    <row r="106" spans="1:9">
      <c r="A106" s="165">
        <v>103</v>
      </c>
      <c r="B106" s="166" t="s">
        <v>725</v>
      </c>
      <c r="C106" s="166" t="s">
        <v>788</v>
      </c>
      <c r="D106" s="165" t="s">
        <v>722</v>
      </c>
      <c r="E106" s="165">
        <v>1</v>
      </c>
      <c r="F106" s="167">
        <v>3811</v>
      </c>
      <c r="G106" s="166" t="s">
        <v>790</v>
      </c>
      <c r="H106" s="166" t="s">
        <v>724</v>
      </c>
      <c r="I106" s="166"/>
    </row>
    <row r="107" spans="1:9">
      <c r="A107" s="165">
        <v>104</v>
      </c>
      <c r="B107" s="166" t="s">
        <v>725</v>
      </c>
      <c r="C107" s="166" t="s">
        <v>788</v>
      </c>
      <c r="D107" s="165" t="s">
        <v>722</v>
      </c>
      <c r="E107" s="165">
        <v>1</v>
      </c>
      <c r="F107" s="167">
        <v>3811</v>
      </c>
      <c r="G107" s="166" t="s">
        <v>790</v>
      </c>
      <c r="H107" s="166" t="s">
        <v>724</v>
      </c>
      <c r="I107" s="166"/>
    </row>
    <row r="108" spans="1:9">
      <c r="A108" s="165">
        <v>105</v>
      </c>
      <c r="B108" s="166" t="s">
        <v>725</v>
      </c>
      <c r="C108" s="166" t="s">
        <v>788</v>
      </c>
      <c r="D108" s="165" t="s">
        <v>722</v>
      </c>
      <c r="E108" s="165">
        <v>1</v>
      </c>
      <c r="F108" s="167">
        <v>3811</v>
      </c>
      <c r="G108" s="166" t="s">
        <v>791</v>
      </c>
      <c r="H108" s="166" t="s">
        <v>724</v>
      </c>
      <c r="I108" s="166"/>
    </row>
    <row r="109" spans="1:9">
      <c r="A109" s="165">
        <v>106</v>
      </c>
      <c r="B109" s="166" t="s">
        <v>725</v>
      </c>
      <c r="C109" s="166" t="s">
        <v>788</v>
      </c>
      <c r="D109" s="165" t="s">
        <v>722</v>
      </c>
      <c r="E109" s="165">
        <v>1</v>
      </c>
      <c r="F109" s="167">
        <v>3811</v>
      </c>
      <c r="G109" s="166" t="s">
        <v>791</v>
      </c>
      <c r="H109" s="166" t="s">
        <v>724</v>
      </c>
      <c r="I109" s="166"/>
    </row>
    <row r="110" spans="1:9">
      <c r="A110" s="165">
        <v>107</v>
      </c>
      <c r="B110" s="166" t="s">
        <v>725</v>
      </c>
      <c r="C110" s="166" t="s">
        <v>788</v>
      </c>
      <c r="D110" s="165" t="s">
        <v>722</v>
      </c>
      <c r="E110" s="165">
        <v>1</v>
      </c>
      <c r="F110" s="167">
        <v>3811</v>
      </c>
      <c r="G110" s="166" t="s">
        <v>791</v>
      </c>
      <c r="H110" s="166" t="s">
        <v>724</v>
      </c>
      <c r="I110" s="166"/>
    </row>
    <row r="111" spans="1:9">
      <c r="A111" s="165">
        <v>108</v>
      </c>
      <c r="B111" s="166" t="s">
        <v>725</v>
      </c>
      <c r="C111" s="166" t="s">
        <v>788</v>
      </c>
      <c r="D111" s="165" t="s">
        <v>722</v>
      </c>
      <c r="E111" s="165">
        <v>1</v>
      </c>
      <c r="F111" s="167">
        <v>3811</v>
      </c>
      <c r="G111" s="166" t="s">
        <v>792</v>
      </c>
      <c r="H111" s="166" t="s">
        <v>724</v>
      </c>
      <c r="I111" s="166"/>
    </row>
    <row r="112" spans="1:9">
      <c r="A112" s="165">
        <v>109</v>
      </c>
      <c r="B112" s="166" t="s">
        <v>725</v>
      </c>
      <c r="C112" s="166" t="s">
        <v>788</v>
      </c>
      <c r="D112" s="165" t="s">
        <v>722</v>
      </c>
      <c r="E112" s="165">
        <v>1</v>
      </c>
      <c r="F112" s="167">
        <v>3811</v>
      </c>
      <c r="G112" s="166" t="s">
        <v>792</v>
      </c>
      <c r="H112" s="166" t="s">
        <v>724</v>
      </c>
      <c r="I112" s="166"/>
    </row>
    <row r="113" spans="1:9">
      <c r="A113" s="165">
        <v>110</v>
      </c>
      <c r="B113" s="166" t="s">
        <v>725</v>
      </c>
      <c r="C113" s="166" t="s">
        <v>788</v>
      </c>
      <c r="D113" s="165" t="s">
        <v>722</v>
      </c>
      <c r="E113" s="165">
        <v>1</v>
      </c>
      <c r="F113" s="167">
        <v>3811</v>
      </c>
      <c r="G113" s="166" t="s">
        <v>793</v>
      </c>
      <c r="H113" s="166" t="s">
        <v>724</v>
      </c>
      <c r="I113" s="166"/>
    </row>
    <row r="114" spans="1:9">
      <c r="A114" s="165">
        <v>111</v>
      </c>
      <c r="B114" s="166" t="s">
        <v>725</v>
      </c>
      <c r="C114" s="166" t="s">
        <v>788</v>
      </c>
      <c r="D114" s="165" t="s">
        <v>722</v>
      </c>
      <c r="E114" s="165">
        <v>1</v>
      </c>
      <c r="F114" s="167">
        <v>3811</v>
      </c>
      <c r="G114" s="166" t="s">
        <v>793</v>
      </c>
      <c r="H114" s="166" t="s">
        <v>724</v>
      </c>
      <c r="I114" s="166"/>
    </row>
    <row r="115" spans="1:9">
      <c r="A115" s="165">
        <v>112</v>
      </c>
      <c r="B115" s="166" t="s">
        <v>725</v>
      </c>
      <c r="C115" s="166" t="s">
        <v>788</v>
      </c>
      <c r="D115" s="165" t="s">
        <v>722</v>
      </c>
      <c r="E115" s="165">
        <v>1</v>
      </c>
      <c r="F115" s="167">
        <v>3811</v>
      </c>
      <c r="G115" s="166" t="s">
        <v>794</v>
      </c>
      <c r="H115" s="166" t="s">
        <v>724</v>
      </c>
      <c r="I115" s="166"/>
    </row>
    <row r="116" spans="1:9">
      <c r="A116" s="165">
        <v>113</v>
      </c>
      <c r="B116" s="166" t="s">
        <v>725</v>
      </c>
      <c r="C116" s="166" t="s">
        <v>788</v>
      </c>
      <c r="D116" s="165" t="s">
        <v>722</v>
      </c>
      <c r="E116" s="165">
        <v>1</v>
      </c>
      <c r="F116" s="167">
        <v>3811</v>
      </c>
      <c r="G116" s="166" t="s">
        <v>794</v>
      </c>
      <c r="H116" s="166" t="s">
        <v>724</v>
      </c>
      <c r="I116" s="166"/>
    </row>
    <row r="117" spans="1:9">
      <c r="A117" s="165">
        <v>114</v>
      </c>
      <c r="B117" s="166" t="s">
        <v>725</v>
      </c>
      <c r="C117" s="166" t="s">
        <v>788</v>
      </c>
      <c r="D117" s="165" t="s">
        <v>722</v>
      </c>
      <c r="E117" s="165">
        <v>1</v>
      </c>
      <c r="F117" s="167">
        <v>3811</v>
      </c>
      <c r="G117" s="166" t="s">
        <v>787</v>
      </c>
      <c r="H117" s="166" t="s">
        <v>724</v>
      </c>
      <c r="I117" s="166"/>
    </row>
    <row r="118" spans="1:9">
      <c r="A118" s="165">
        <v>115</v>
      </c>
      <c r="B118" s="166" t="s">
        <v>725</v>
      </c>
      <c r="C118" s="166" t="s">
        <v>788</v>
      </c>
      <c r="D118" s="165" t="s">
        <v>722</v>
      </c>
      <c r="E118" s="165">
        <v>1</v>
      </c>
      <c r="F118" s="167">
        <v>3811</v>
      </c>
      <c r="G118" s="166" t="s">
        <v>787</v>
      </c>
      <c r="H118" s="166" t="s">
        <v>724</v>
      </c>
      <c r="I118" s="166"/>
    </row>
    <row r="119" spans="1:9">
      <c r="A119" s="165">
        <v>116</v>
      </c>
      <c r="B119" s="166" t="s">
        <v>725</v>
      </c>
      <c r="C119" s="166" t="s">
        <v>788</v>
      </c>
      <c r="D119" s="165" t="s">
        <v>722</v>
      </c>
      <c r="E119" s="165">
        <v>1</v>
      </c>
      <c r="F119" s="167">
        <v>3811</v>
      </c>
      <c r="G119" s="166" t="s">
        <v>787</v>
      </c>
      <c r="H119" s="166" t="s">
        <v>724</v>
      </c>
      <c r="I119" s="166"/>
    </row>
    <row r="120" spans="1:9">
      <c r="A120" s="165">
        <v>117</v>
      </c>
      <c r="B120" s="166" t="s">
        <v>725</v>
      </c>
      <c r="C120" s="166" t="s">
        <v>759</v>
      </c>
      <c r="D120" s="165" t="s">
        <v>722</v>
      </c>
      <c r="E120" s="165">
        <v>1</v>
      </c>
      <c r="F120" s="167">
        <v>3158</v>
      </c>
      <c r="G120" s="166" t="s">
        <v>775</v>
      </c>
      <c r="H120" s="166" t="s">
        <v>724</v>
      </c>
      <c r="I120" s="166"/>
    </row>
    <row r="121" spans="1:9">
      <c r="A121" s="165">
        <v>118</v>
      </c>
      <c r="B121" s="166" t="s">
        <v>725</v>
      </c>
      <c r="C121" s="166" t="s">
        <v>759</v>
      </c>
      <c r="D121" s="165" t="s">
        <v>722</v>
      </c>
      <c r="E121" s="165">
        <v>1</v>
      </c>
      <c r="F121" s="167">
        <v>3158</v>
      </c>
      <c r="G121" s="166" t="s">
        <v>775</v>
      </c>
      <c r="H121" s="166" t="s">
        <v>724</v>
      </c>
      <c r="I121" s="166"/>
    </row>
    <row r="122" spans="1:9">
      <c r="A122" s="165">
        <v>119</v>
      </c>
      <c r="B122" s="166" t="s">
        <v>725</v>
      </c>
      <c r="C122" s="166" t="s">
        <v>759</v>
      </c>
      <c r="D122" s="165" t="s">
        <v>722</v>
      </c>
      <c r="E122" s="165">
        <v>1</v>
      </c>
      <c r="F122" s="167">
        <v>3158</v>
      </c>
      <c r="G122" s="166" t="s">
        <v>775</v>
      </c>
      <c r="H122" s="166" t="s">
        <v>724</v>
      </c>
      <c r="I122" s="166"/>
    </row>
    <row r="123" spans="1:9">
      <c r="A123" s="165">
        <v>120</v>
      </c>
      <c r="B123" s="166" t="s">
        <v>725</v>
      </c>
      <c r="C123" s="166" t="s">
        <v>759</v>
      </c>
      <c r="D123" s="165" t="s">
        <v>722</v>
      </c>
      <c r="E123" s="165">
        <v>1</v>
      </c>
      <c r="F123" s="167">
        <v>3158</v>
      </c>
      <c r="G123" s="166" t="s">
        <v>795</v>
      </c>
      <c r="H123" s="166" t="s">
        <v>724</v>
      </c>
      <c r="I123" s="166"/>
    </row>
    <row r="124" spans="1:9">
      <c r="A124" s="165">
        <v>121</v>
      </c>
      <c r="B124" s="166" t="s">
        <v>725</v>
      </c>
      <c r="C124" s="166" t="s">
        <v>759</v>
      </c>
      <c r="D124" s="165" t="s">
        <v>722</v>
      </c>
      <c r="E124" s="165">
        <v>1</v>
      </c>
      <c r="F124" s="167">
        <v>3158</v>
      </c>
      <c r="G124" s="166" t="s">
        <v>795</v>
      </c>
      <c r="H124" s="166" t="s">
        <v>724</v>
      </c>
      <c r="I124" s="166"/>
    </row>
    <row r="125" spans="1:9">
      <c r="A125" s="165">
        <v>122</v>
      </c>
      <c r="B125" s="166" t="s">
        <v>725</v>
      </c>
      <c r="C125" s="166" t="s">
        <v>759</v>
      </c>
      <c r="D125" s="165" t="s">
        <v>722</v>
      </c>
      <c r="E125" s="165">
        <v>1</v>
      </c>
      <c r="F125" s="167">
        <v>3158</v>
      </c>
      <c r="G125" s="166" t="s">
        <v>795</v>
      </c>
      <c r="H125" s="166" t="s">
        <v>724</v>
      </c>
      <c r="I125" s="166"/>
    </row>
    <row r="126" spans="1:9">
      <c r="A126" s="165">
        <v>123</v>
      </c>
      <c r="B126" s="166" t="s">
        <v>725</v>
      </c>
      <c r="C126" s="166" t="s">
        <v>759</v>
      </c>
      <c r="D126" s="165" t="s">
        <v>722</v>
      </c>
      <c r="E126" s="165">
        <v>1</v>
      </c>
      <c r="F126" s="167">
        <v>3158</v>
      </c>
      <c r="G126" s="166" t="s">
        <v>795</v>
      </c>
      <c r="H126" s="166" t="s">
        <v>724</v>
      </c>
      <c r="I126" s="166"/>
    </row>
    <row r="127" spans="1:9">
      <c r="A127" s="165">
        <v>124</v>
      </c>
      <c r="B127" s="166" t="s">
        <v>725</v>
      </c>
      <c r="C127" s="166" t="s">
        <v>759</v>
      </c>
      <c r="D127" s="165" t="s">
        <v>722</v>
      </c>
      <c r="E127" s="165">
        <v>1</v>
      </c>
      <c r="F127" s="167">
        <v>3158</v>
      </c>
      <c r="G127" s="166" t="s">
        <v>796</v>
      </c>
      <c r="H127" s="166" t="s">
        <v>724</v>
      </c>
      <c r="I127" s="166"/>
    </row>
    <row r="128" spans="1:9">
      <c r="A128" s="165">
        <v>125</v>
      </c>
      <c r="B128" s="166" t="s">
        <v>725</v>
      </c>
      <c r="C128" s="166" t="s">
        <v>759</v>
      </c>
      <c r="D128" s="165" t="s">
        <v>722</v>
      </c>
      <c r="E128" s="165">
        <v>1</v>
      </c>
      <c r="F128" s="167">
        <v>3158</v>
      </c>
      <c r="G128" s="166" t="s">
        <v>796</v>
      </c>
      <c r="H128" s="166" t="s">
        <v>724</v>
      </c>
      <c r="I128" s="166"/>
    </row>
    <row r="129" spans="1:9">
      <c r="A129" s="165">
        <v>126</v>
      </c>
      <c r="B129" s="166" t="s">
        <v>725</v>
      </c>
      <c r="C129" s="166" t="s">
        <v>759</v>
      </c>
      <c r="D129" s="165" t="s">
        <v>722</v>
      </c>
      <c r="E129" s="165">
        <v>1</v>
      </c>
      <c r="F129" s="167">
        <v>3158</v>
      </c>
      <c r="G129" s="166" t="s">
        <v>797</v>
      </c>
      <c r="H129" s="166" t="s">
        <v>724</v>
      </c>
      <c r="I129" s="166"/>
    </row>
    <row r="130" spans="1:9">
      <c r="A130" s="165">
        <v>127</v>
      </c>
      <c r="B130" s="166" t="s">
        <v>725</v>
      </c>
      <c r="C130" s="166" t="s">
        <v>759</v>
      </c>
      <c r="D130" s="165" t="s">
        <v>722</v>
      </c>
      <c r="E130" s="165">
        <v>1</v>
      </c>
      <c r="F130" s="167">
        <v>3158</v>
      </c>
      <c r="G130" s="166" t="s">
        <v>797</v>
      </c>
      <c r="H130" s="166" t="s">
        <v>724</v>
      </c>
      <c r="I130" s="166"/>
    </row>
    <row r="131" spans="1:9">
      <c r="A131" s="165">
        <v>128</v>
      </c>
      <c r="B131" s="166" t="s">
        <v>725</v>
      </c>
      <c r="C131" s="166" t="s">
        <v>759</v>
      </c>
      <c r="D131" s="165" t="s">
        <v>722</v>
      </c>
      <c r="E131" s="165">
        <v>1</v>
      </c>
      <c r="F131" s="167">
        <v>3158</v>
      </c>
      <c r="G131" s="166" t="s">
        <v>797</v>
      </c>
      <c r="H131" s="166" t="s">
        <v>724</v>
      </c>
      <c r="I131" s="166"/>
    </row>
    <row r="132" spans="1:9">
      <c r="A132" s="165">
        <v>129</v>
      </c>
      <c r="B132" s="166" t="s">
        <v>725</v>
      </c>
      <c r="C132" s="166" t="s">
        <v>759</v>
      </c>
      <c r="D132" s="165" t="s">
        <v>722</v>
      </c>
      <c r="E132" s="165">
        <v>1</v>
      </c>
      <c r="F132" s="167">
        <v>3158</v>
      </c>
      <c r="G132" s="166" t="s">
        <v>797</v>
      </c>
      <c r="H132" s="166" t="s">
        <v>724</v>
      </c>
      <c r="I132" s="166"/>
    </row>
    <row r="133" spans="1:9">
      <c r="A133" s="165">
        <v>130</v>
      </c>
      <c r="B133" s="166" t="s">
        <v>725</v>
      </c>
      <c r="C133" s="166" t="s">
        <v>759</v>
      </c>
      <c r="D133" s="165" t="s">
        <v>722</v>
      </c>
      <c r="E133" s="165">
        <v>1</v>
      </c>
      <c r="F133" s="167">
        <v>3158</v>
      </c>
      <c r="G133" s="166" t="s">
        <v>798</v>
      </c>
      <c r="H133" s="166" t="s">
        <v>724</v>
      </c>
      <c r="I133" s="166"/>
    </row>
    <row r="134" spans="1:9">
      <c r="A134" s="165">
        <v>131</v>
      </c>
      <c r="B134" s="166" t="s">
        <v>725</v>
      </c>
      <c r="C134" s="166" t="s">
        <v>759</v>
      </c>
      <c r="D134" s="165" t="s">
        <v>722</v>
      </c>
      <c r="E134" s="165">
        <v>1</v>
      </c>
      <c r="F134" s="167">
        <v>3158</v>
      </c>
      <c r="G134" s="166" t="s">
        <v>798</v>
      </c>
      <c r="H134" s="166" t="s">
        <v>724</v>
      </c>
      <c r="I134" s="166"/>
    </row>
    <row r="135" spans="1:9">
      <c r="A135" s="165">
        <v>132</v>
      </c>
      <c r="B135" s="166" t="s">
        <v>725</v>
      </c>
      <c r="C135" s="166" t="s">
        <v>759</v>
      </c>
      <c r="D135" s="165" t="s">
        <v>722</v>
      </c>
      <c r="E135" s="165">
        <v>1</v>
      </c>
      <c r="F135" s="167">
        <v>3158</v>
      </c>
      <c r="G135" s="166" t="s">
        <v>799</v>
      </c>
      <c r="H135" s="166" t="s">
        <v>724</v>
      </c>
      <c r="I135" s="166"/>
    </row>
    <row r="136" spans="1:9">
      <c r="A136" s="165">
        <v>133</v>
      </c>
      <c r="B136" s="166" t="s">
        <v>725</v>
      </c>
      <c r="C136" s="166" t="s">
        <v>759</v>
      </c>
      <c r="D136" s="165" t="s">
        <v>722</v>
      </c>
      <c r="E136" s="165">
        <v>1</v>
      </c>
      <c r="F136" s="167">
        <v>3158</v>
      </c>
      <c r="G136" s="166" t="s">
        <v>799</v>
      </c>
      <c r="H136" s="166" t="s">
        <v>724</v>
      </c>
      <c r="I136" s="166"/>
    </row>
    <row r="137" spans="1:9">
      <c r="A137" s="165">
        <v>134</v>
      </c>
      <c r="B137" s="166" t="s">
        <v>725</v>
      </c>
      <c r="C137" s="166" t="s">
        <v>759</v>
      </c>
      <c r="D137" s="165" t="s">
        <v>722</v>
      </c>
      <c r="E137" s="165">
        <v>1</v>
      </c>
      <c r="F137" s="167">
        <v>3158</v>
      </c>
      <c r="G137" s="166" t="s">
        <v>787</v>
      </c>
      <c r="H137" s="166" t="s">
        <v>724</v>
      </c>
      <c r="I137" s="166"/>
    </row>
    <row r="138" spans="1:9">
      <c r="A138" s="165">
        <v>135</v>
      </c>
      <c r="B138" s="166" t="s">
        <v>725</v>
      </c>
      <c r="C138" s="166" t="s">
        <v>759</v>
      </c>
      <c r="D138" s="165" t="s">
        <v>722</v>
      </c>
      <c r="E138" s="165">
        <v>1</v>
      </c>
      <c r="F138" s="167">
        <v>3158</v>
      </c>
      <c r="G138" s="166" t="s">
        <v>787</v>
      </c>
      <c r="H138" s="166" t="s">
        <v>724</v>
      </c>
      <c r="I138" s="166"/>
    </row>
    <row r="139" spans="1:9">
      <c r="A139" s="165">
        <v>136</v>
      </c>
      <c r="B139" s="166" t="s">
        <v>725</v>
      </c>
      <c r="C139" s="166" t="s">
        <v>759</v>
      </c>
      <c r="D139" s="165" t="s">
        <v>722</v>
      </c>
      <c r="E139" s="165">
        <v>1</v>
      </c>
      <c r="F139" s="167">
        <v>3158</v>
      </c>
      <c r="G139" s="166" t="s">
        <v>787</v>
      </c>
      <c r="H139" s="166" t="s">
        <v>724</v>
      </c>
      <c r="I139" s="166"/>
    </row>
    <row r="140" spans="1:9">
      <c r="A140" s="165">
        <v>137</v>
      </c>
      <c r="B140" s="166" t="s">
        <v>725</v>
      </c>
      <c r="C140" s="166" t="s">
        <v>759</v>
      </c>
      <c r="D140" s="165" t="s">
        <v>722</v>
      </c>
      <c r="E140" s="165">
        <v>1</v>
      </c>
      <c r="F140" s="167">
        <v>3158</v>
      </c>
      <c r="G140" s="166" t="s">
        <v>787</v>
      </c>
      <c r="H140" s="166" t="s">
        <v>724</v>
      </c>
      <c r="I140" s="166"/>
    </row>
    <row r="141" spans="1:9">
      <c r="A141" s="165">
        <v>138</v>
      </c>
      <c r="B141" s="166" t="s">
        <v>725</v>
      </c>
      <c r="C141" s="166" t="s">
        <v>759</v>
      </c>
      <c r="D141" s="165" t="s">
        <v>722</v>
      </c>
      <c r="E141" s="165">
        <v>1</v>
      </c>
      <c r="F141" s="167">
        <v>3158</v>
      </c>
      <c r="G141" s="166" t="s">
        <v>787</v>
      </c>
      <c r="H141" s="166" t="s">
        <v>724</v>
      </c>
      <c r="I141" s="166"/>
    </row>
    <row r="142" spans="1:9">
      <c r="A142" s="165">
        <v>139</v>
      </c>
      <c r="B142" s="166" t="s">
        <v>725</v>
      </c>
      <c r="C142" s="166" t="s">
        <v>759</v>
      </c>
      <c r="D142" s="165" t="s">
        <v>722</v>
      </c>
      <c r="E142" s="165">
        <v>1</v>
      </c>
      <c r="F142" s="167">
        <v>3158</v>
      </c>
      <c r="G142" s="166" t="s">
        <v>787</v>
      </c>
      <c r="H142" s="166" t="s">
        <v>724</v>
      </c>
      <c r="I142" s="166"/>
    </row>
    <row r="143" spans="1:9">
      <c r="A143" s="165">
        <v>140</v>
      </c>
      <c r="B143" s="166" t="s">
        <v>725</v>
      </c>
      <c r="C143" s="166" t="s">
        <v>759</v>
      </c>
      <c r="D143" s="165" t="s">
        <v>722</v>
      </c>
      <c r="E143" s="165">
        <v>1</v>
      </c>
      <c r="F143" s="167">
        <v>3158</v>
      </c>
      <c r="G143" s="166" t="s">
        <v>787</v>
      </c>
      <c r="H143" s="166" t="s">
        <v>724</v>
      </c>
      <c r="I143" s="166"/>
    </row>
    <row r="144" spans="1:9">
      <c r="A144" s="165">
        <v>141</v>
      </c>
      <c r="B144" s="166" t="s">
        <v>725</v>
      </c>
      <c r="C144" s="166" t="s">
        <v>759</v>
      </c>
      <c r="D144" s="165" t="s">
        <v>722</v>
      </c>
      <c r="E144" s="165">
        <v>1</v>
      </c>
      <c r="F144" s="167">
        <v>3158</v>
      </c>
      <c r="G144" s="166" t="s">
        <v>787</v>
      </c>
      <c r="H144" s="166" t="s">
        <v>724</v>
      </c>
      <c r="I144" s="166"/>
    </row>
    <row r="145" spans="1:9">
      <c r="A145" s="165">
        <v>142</v>
      </c>
      <c r="B145" s="166" t="s">
        <v>725</v>
      </c>
      <c r="C145" s="166" t="s">
        <v>759</v>
      </c>
      <c r="D145" s="165" t="s">
        <v>722</v>
      </c>
      <c r="E145" s="165">
        <v>1</v>
      </c>
      <c r="F145" s="167">
        <v>3158</v>
      </c>
      <c r="G145" s="166" t="s">
        <v>787</v>
      </c>
      <c r="H145" s="166" t="s">
        <v>724</v>
      </c>
      <c r="I145" s="166"/>
    </row>
    <row r="146" spans="1:9">
      <c r="A146" s="165">
        <v>143</v>
      </c>
      <c r="B146" s="166" t="s">
        <v>725</v>
      </c>
      <c r="C146" s="166" t="s">
        <v>759</v>
      </c>
      <c r="D146" s="165" t="s">
        <v>722</v>
      </c>
      <c r="E146" s="165">
        <v>1</v>
      </c>
      <c r="F146" s="167">
        <v>3158</v>
      </c>
      <c r="G146" s="166" t="s">
        <v>787</v>
      </c>
      <c r="H146" s="166" t="s">
        <v>724</v>
      </c>
      <c r="I146" s="166"/>
    </row>
    <row r="147" spans="1:9">
      <c r="A147" s="165">
        <v>144</v>
      </c>
      <c r="B147" s="166" t="s">
        <v>725</v>
      </c>
      <c r="C147" s="166" t="s">
        <v>759</v>
      </c>
      <c r="D147" s="165" t="s">
        <v>722</v>
      </c>
      <c r="E147" s="165">
        <v>1</v>
      </c>
      <c r="F147" s="167">
        <v>3158</v>
      </c>
      <c r="G147" s="166" t="s">
        <v>787</v>
      </c>
      <c r="H147" s="166" t="s">
        <v>724</v>
      </c>
      <c r="I147" s="166"/>
    </row>
    <row r="148" spans="1:9">
      <c r="A148" s="165">
        <v>145</v>
      </c>
      <c r="B148" s="166" t="s">
        <v>725</v>
      </c>
      <c r="C148" s="166" t="s">
        <v>759</v>
      </c>
      <c r="D148" s="165" t="s">
        <v>722</v>
      </c>
      <c r="E148" s="165">
        <v>1</v>
      </c>
      <c r="F148" s="167">
        <v>3158</v>
      </c>
      <c r="G148" s="166" t="s">
        <v>787</v>
      </c>
      <c r="H148" s="166" t="s">
        <v>724</v>
      </c>
      <c r="I148" s="166"/>
    </row>
    <row r="149" spans="1:9">
      <c r="A149" s="165">
        <v>146</v>
      </c>
      <c r="B149" s="166" t="s">
        <v>725</v>
      </c>
      <c r="C149" s="166" t="s">
        <v>759</v>
      </c>
      <c r="D149" s="165" t="s">
        <v>722</v>
      </c>
      <c r="E149" s="165">
        <v>1</v>
      </c>
      <c r="F149" s="167">
        <v>3158</v>
      </c>
      <c r="G149" s="166" t="s">
        <v>787</v>
      </c>
      <c r="H149" s="166" t="s">
        <v>724</v>
      </c>
      <c r="I149" s="166"/>
    </row>
    <row r="150" spans="1:9">
      <c r="A150" s="165">
        <v>147</v>
      </c>
      <c r="B150" s="166" t="s">
        <v>725</v>
      </c>
      <c r="C150" s="166" t="s">
        <v>800</v>
      </c>
      <c r="D150" s="165" t="s">
        <v>722</v>
      </c>
      <c r="E150" s="165">
        <v>1</v>
      </c>
      <c r="F150" s="167">
        <v>12241</v>
      </c>
      <c r="G150" s="166" t="s">
        <v>801</v>
      </c>
      <c r="H150" s="166" t="s">
        <v>724</v>
      </c>
      <c r="I150" s="166"/>
    </row>
    <row r="151" spans="1:9">
      <c r="A151" s="165">
        <v>148</v>
      </c>
      <c r="B151" s="166" t="s">
        <v>725</v>
      </c>
      <c r="C151" s="166" t="s">
        <v>800</v>
      </c>
      <c r="D151" s="165" t="s">
        <v>722</v>
      </c>
      <c r="E151" s="165">
        <v>1</v>
      </c>
      <c r="F151" s="167">
        <v>12241</v>
      </c>
      <c r="G151" s="166" t="s">
        <v>787</v>
      </c>
      <c r="H151" s="166" t="s">
        <v>724</v>
      </c>
      <c r="I151" s="166"/>
    </row>
    <row r="152" spans="1:9">
      <c r="A152" s="165">
        <v>149</v>
      </c>
      <c r="B152" s="166" t="s">
        <v>725</v>
      </c>
      <c r="C152" s="166" t="s">
        <v>800</v>
      </c>
      <c r="D152" s="165" t="s">
        <v>722</v>
      </c>
      <c r="E152" s="165">
        <v>1</v>
      </c>
      <c r="F152" s="167">
        <v>12241</v>
      </c>
      <c r="G152" s="166" t="s">
        <v>787</v>
      </c>
      <c r="H152" s="166" t="s">
        <v>724</v>
      </c>
      <c r="I152" s="166"/>
    </row>
    <row r="153" spans="1:9">
      <c r="A153" s="165">
        <v>150</v>
      </c>
      <c r="B153" s="166" t="s">
        <v>725</v>
      </c>
      <c r="C153" s="166" t="s">
        <v>800</v>
      </c>
      <c r="D153" s="165" t="s">
        <v>722</v>
      </c>
      <c r="E153" s="165">
        <v>1</v>
      </c>
      <c r="F153" s="167">
        <v>12241</v>
      </c>
      <c r="G153" s="166" t="s">
        <v>802</v>
      </c>
      <c r="H153" s="166" t="s">
        <v>724</v>
      </c>
      <c r="I153" s="166"/>
    </row>
    <row r="154" spans="1:9">
      <c r="A154" s="165">
        <v>151</v>
      </c>
      <c r="B154" s="166" t="s">
        <v>725</v>
      </c>
      <c r="C154" s="166" t="s">
        <v>800</v>
      </c>
      <c r="D154" s="165" t="s">
        <v>722</v>
      </c>
      <c r="E154" s="165">
        <v>1</v>
      </c>
      <c r="F154" s="167">
        <v>12241</v>
      </c>
      <c r="G154" s="166" t="s">
        <v>803</v>
      </c>
      <c r="H154" s="166" t="s">
        <v>724</v>
      </c>
      <c r="I154" s="166"/>
    </row>
    <row r="155" spans="1:9">
      <c r="A155" s="165">
        <v>152</v>
      </c>
      <c r="B155" s="166" t="s">
        <v>725</v>
      </c>
      <c r="C155" s="166" t="s">
        <v>800</v>
      </c>
      <c r="D155" s="165" t="s">
        <v>722</v>
      </c>
      <c r="E155" s="165">
        <v>1</v>
      </c>
      <c r="F155" s="167">
        <v>12241</v>
      </c>
      <c r="G155" s="166" t="s">
        <v>804</v>
      </c>
      <c r="H155" s="166" t="s">
        <v>724</v>
      </c>
      <c r="I155" s="166"/>
    </row>
    <row r="156" spans="1:9">
      <c r="A156" s="165">
        <v>153</v>
      </c>
      <c r="B156" s="166" t="s">
        <v>725</v>
      </c>
      <c r="C156" s="166" t="s">
        <v>800</v>
      </c>
      <c r="D156" s="165" t="s">
        <v>722</v>
      </c>
      <c r="E156" s="165">
        <v>1</v>
      </c>
      <c r="F156" s="167">
        <v>12241</v>
      </c>
      <c r="G156" s="166" t="s">
        <v>805</v>
      </c>
      <c r="H156" s="166" t="s">
        <v>724</v>
      </c>
      <c r="I156" s="166"/>
    </row>
    <row r="157" spans="1:9">
      <c r="A157" s="165">
        <v>154</v>
      </c>
      <c r="B157" s="166" t="s">
        <v>725</v>
      </c>
      <c r="C157" s="166" t="s">
        <v>800</v>
      </c>
      <c r="D157" s="165" t="s">
        <v>722</v>
      </c>
      <c r="E157" s="165">
        <v>1</v>
      </c>
      <c r="F157" s="167">
        <v>12241</v>
      </c>
      <c r="G157" s="166" t="s">
        <v>806</v>
      </c>
      <c r="H157" s="166" t="s">
        <v>724</v>
      </c>
      <c r="I157" s="166"/>
    </row>
    <row r="158" spans="1:9">
      <c r="A158" s="165">
        <v>155</v>
      </c>
      <c r="B158" s="166" t="s">
        <v>725</v>
      </c>
      <c r="C158" s="166" t="s">
        <v>800</v>
      </c>
      <c r="D158" s="165" t="s">
        <v>722</v>
      </c>
      <c r="E158" s="165">
        <v>1</v>
      </c>
      <c r="F158" s="167">
        <v>12241</v>
      </c>
      <c r="G158" s="166" t="s">
        <v>807</v>
      </c>
      <c r="H158" s="166" t="s">
        <v>724</v>
      </c>
      <c r="I158" s="166"/>
    </row>
    <row r="159" spans="1:9">
      <c r="A159" s="165">
        <v>156</v>
      </c>
      <c r="B159" s="166" t="s">
        <v>725</v>
      </c>
      <c r="C159" s="166" t="s">
        <v>800</v>
      </c>
      <c r="D159" s="165" t="s">
        <v>722</v>
      </c>
      <c r="E159" s="165">
        <v>1</v>
      </c>
      <c r="F159" s="167">
        <v>12241</v>
      </c>
      <c r="G159" s="166" t="s">
        <v>808</v>
      </c>
      <c r="H159" s="166" t="s">
        <v>724</v>
      </c>
      <c r="I159" s="166"/>
    </row>
    <row r="160" spans="1:9">
      <c r="A160" s="165">
        <v>157</v>
      </c>
      <c r="B160" s="166" t="s">
        <v>725</v>
      </c>
      <c r="C160" s="166" t="s">
        <v>800</v>
      </c>
      <c r="D160" s="165" t="s">
        <v>722</v>
      </c>
      <c r="E160" s="165">
        <v>1</v>
      </c>
      <c r="F160" s="167">
        <v>12241</v>
      </c>
      <c r="G160" s="166" t="s">
        <v>809</v>
      </c>
      <c r="H160" s="166" t="s">
        <v>724</v>
      </c>
      <c r="I160" s="166"/>
    </row>
    <row r="161" spans="1:9">
      <c r="A161" s="165">
        <v>158</v>
      </c>
      <c r="B161" s="166" t="s">
        <v>725</v>
      </c>
      <c r="C161" s="166" t="s">
        <v>800</v>
      </c>
      <c r="D161" s="165" t="s">
        <v>722</v>
      </c>
      <c r="E161" s="165">
        <v>1</v>
      </c>
      <c r="F161" s="167">
        <v>12241</v>
      </c>
      <c r="G161" s="166" t="s">
        <v>810</v>
      </c>
      <c r="H161" s="166" t="s">
        <v>724</v>
      </c>
      <c r="I161" s="166"/>
    </row>
    <row r="162" spans="1:9">
      <c r="A162" s="165">
        <v>159</v>
      </c>
      <c r="B162" s="166" t="s">
        <v>725</v>
      </c>
      <c r="C162" s="166" t="s">
        <v>800</v>
      </c>
      <c r="D162" s="165" t="s">
        <v>722</v>
      </c>
      <c r="E162" s="165">
        <v>1</v>
      </c>
      <c r="F162" s="167">
        <v>12241</v>
      </c>
      <c r="G162" s="166" t="s">
        <v>811</v>
      </c>
      <c r="H162" s="166" t="s">
        <v>724</v>
      </c>
      <c r="I162" s="166"/>
    </row>
    <row r="163" spans="1:9">
      <c r="A163" s="165">
        <v>160</v>
      </c>
      <c r="B163" s="166" t="s">
        <v>725</v>
      </c>
      <c r="C163" s="166" t="s">
        <v>800</v>
      </c>
      <c r="D163" s="165" t="s">
        <v>722</v>
      </c>
      <c r="E163" s="165">
        <v>1</v>
      </c>
      <c r="F163" s="167">
        <v>12241</v>
      </c>
      <c r="G163" s="166" t="s">
        <v>812</v>
      </c>
      <c r="H163" s="166" t="s">
        <v>724</v>
      </c>
      <c r="I163" s="166"/>
    </row>
    <row r="164" spans="1:9">
      <c r="A164" s="165">
        <v>161</v>
      </c>
      <c r="B164" s="166" t="s">
        <v>725</v>
      </c>
      <c r="C164" s="166" t="s">
        <v>800</v>
      </c>
      <c r="D164" s="165" t="s">
        <v>722</v>
      </c>
      <c r="E164" s="165">
        <v>1</v>
      </c>
      <c r="F164" s="167">
        <v>12241</v>
      </c>
      <c r="G164" s="166" t="s">
        <v>813</v>
      </c>
      <c r="H164" s="166" t="s">
        <v>724</v>
      </c>
      <c r="I164" s="166"/>
    </row>
    <row r="165" spans="1:9">
      <c r="A165" s="165">
        <v>162</v>
      </c>
      <c r="B165" s="166" t="s">
        <v>725</v>
      </c>
      <c r="C165" s="166" t="s">
        <v>814</v>
      </c>
      <c r="D165" s="165" t="s">
        <v>722</v>
      </c>
      <c r="E165" s="165">
        <v>1</v>
      </c>
      <c r="F165" s="167">
        <v>5302</v>
      </c>
      <c r="G165" s="166" t="s">
        <v>815</v>
      </c>
      <c r="H165" s="166" t="s">
        <v>724</v>
      </c>
      <c r="I165" s="166"/>
    </row>
    <row r="166" spans="1:9">
      <c r="A166" s="165">
        <v>163</v>
      </c>
      <c r="B166" s="166" t="s">
        <v>725</v>
      </c>
      <c r="C166" s="166" t="s">
        <v>814</v>
      </c>
      <c r="D166" s="165" t="s">
        <v>722</v>
      </c>
      <c r="E166" s="165">
        <v>1</v>
      </c>
      <c r="F166" s="167">
        <v>5302</v>
      </c>
      <c r="G166" s="166" t="s">
        <v>815</v>
      </c>
      <c r="H166" s="166" t="s">
        <v>724</v>
      </c>
      <c r="I166" s="166"/>
    </row>
    <row r="167" spans="1:9">
      <c r="A167" s="165">
        <v>164</v>
      </c>
      <c r="B167" s="166" t="s">
        <v>725</v>
      </c>
      <c r="C167" s="166" t="s">
        <v>814</v>
      </c>
      <c r="D167" s="165" t="s">
        <v>722</v>
      </c>
      <c r="E167" s="165">
        <v>1</v>
      </c>
      <c r="F167" s="167">
        <v>5302</v>
      </c>
      <c r="G167" s="166" t="s">
        <v>815</v>
      </c>
      <c r="H167" s="166" t="s">
        <v>724</v>
      </c>
      <c r="I167" s="166"/>
    </row>
    <row r="168" spans="1:9">
      <c r="A168" s="165">
        <v>165</v>
      </c>
      <c r="B168" s="166" t="s">
        <v>725</v>
      </c>
      <c r="C168" s="166" t="s">
        <v>814</v>
      </c>
      <c r="D168" s="165" t="s">
        <v>722</v>
      </c>
      <c r="E168" s="165">
        <v>1</v>
      </c>
      <c r="F168" s="167">
        <v>5302</v>
      </c>
      <c r="G168" s="166" t="s">
        <v>815</v>
      </c>
      <c r="H168" s="166" t="s">
        <v>724</v>
      </c>
      <c r="I168" s="166"/>
    </row>
    <row r="169" spans="1:9">
      <c r="A169" s="165">
        <v>166</v>
      </c>
      <c r="B169" s="166" t="s">
        <v>725</v>
      </c>
      <c r="C169" s="166" t="s">
        <v>814</v>
      </c>
      <c r="D169" s="165" t="s">
        <v>722</v>
      </c>
      <c r="E169" s="165">
        <v>1</v>
      </c>
      <c r="F169" s="167">
        <v>5302</v>
      </c>
      <c r="G169" s="166" t="s">
        <v>815</v>
      </c>
      <c r="H169" s="166" t="s">
        <v>724</v>
      </c>
      <c r="I169" s="166"/>
    </row>
    <row r="170" spans="1:9">
      <c r="A170" s="165">
        <v>167</v>
      </c>
      <c r="B170" s="166" t="s">
        <v>725</v>
      </c>
      <c r="C170" s="166" t="s">
        <v>814</v>
      </c>
      <c r="D170" s="165" t="s">
        <v>722</v>
      </c>
      <c r="E170" s="165">
        <v>1</v>
      </c>
      <c r="F170" s="167">
        <v>5302</v>
      </c>
      <c r="G170" s="166" t="s">
        <v>816</v>
      </c>
      <c r="H170" s="166" t="s">
        <v>724</v>
      </c>
      <c r="I170" s="166"/>
    </row>
    <row r="171" spans="1:9">
      <c r="A171" s="165">
        <v>168</v>
      </c>
      <c r="B171" s="166" t="s">
        <v>725</v>
      </c>
      <c r="C171" s="166" t="s">
        <v>814</v>
      </c>
      <c r="D171" s="165" t="s">
        <v>722</v>
      </c>
      <c r="E171" s="165">
        <v>1</v>
      </c>
      <c r="F171" s="167">
        <v>5302</v>
      </c>
      <c r="G171" s="166" t="s">
        <v>816</v>
      </c>
      <c r="H171" s="166" t="s">
        <v>724</v>
      </c>
      <c r="I171" s="166"/>
    </row>
    <row r="172" spans="1:9">
      <c r="A172" s="165">
        <v>169</v>
      </c>
      <c r="B172" s="166" t="s">
        <v>725</v>
      </c>
      <c r="C172" s="166" t="s">
        <v>814</v>
      </c>
      <c r="D172" s="165" t="s">
        <v>722</v>
      </c>
      <c r="E172" s="165">
        <v>1</v>
      </c>
      <c r="F172" s="167">
        <v>5302</v>
      </c>
      <c r="G172" s="166" t="s">
        <v>816</v>
      </c>
      <c r="H172" s="166" t="s">
        <v>724</v>
      </c>
      <c r="I172" s="166"/>
    </row>
    <row r="173" spans="1:9">
      <c r="A173" s="165">
        <v>170</v>
      </c>
      <c r="B173" s="166" t="s">
        <v>725</v>
      </c>
      <c r="C173" s="166" t="s">
        <v>814</v>
      </c>
      <c r="D173" s="165" t="s">
        <v>722</v>
      </c>
      <c r="E173" s="165">
        <v>1</v>
      </c>
      <c r="F173" s="167">
        <v>5302</v>
      </c>
      <c r="G173" s="166" t="s">
        <v>816</v>
      </c>
      <c r="H173" s="166" t="s">
        <v>724</v>
      </c>
      <c r="I173" s="166"/>
    </row>
    <row r="174" spans="1:9">
      <c r="A174" s="165">
        <v>171</v>
      </c>
      <c r="B174" s="166" t="s">
        <v>725</v>
      </c>
      <c r="C174" s="166" t="s">
        <v>814</v>
      </c>
      <c r="D174" s="165" t="s">
        <v>722</v>
      </c>
      <c r="E174" s="165">
        <v>1</v>
      </c>
      <c r="F174" s="167">
        <v>5302</v>
      </c>
      <c r="G174" s="166" t="s">
        <v>816</v>
      </c>
      <c r="H174" s="166" t="s">
        <v>724</v>
      </c>
      <c r="I174" s="166"/>
    </row>
    <row r="175" spans="1:9">
      <c r="A175" s="165">
        <v>172</v>
      </c>
      <c r="B175" s="166" t="s">
        <v>725</v>
      </c>
      <c r="C175" s="166" t="s">
        <v>814</v>
      </c>
      <c r="D175" s="165" t="s">
        <v>722</v>
      </c>
      <c r="E175" s="165">
        <v>1</v>
      </c>
      <c r="F175" s="167">
        <v>5302</v>
      </c>
      <c r="G175" s="166" t="s">
        <v>817</v>
      </c>
      <c r="H175" s="166" t="s">
        <v>724</v>
      </c>
      <c r="I175" s="166"/>
    </row>
    <row r="176" spans="1:9">
      <c r="A176" s="165">
        <v>173</v>
      </c>
      <c r="B176" s="166" t="s">
        <v>725</v>
      </c>
      <c r="C176" s="166" t="s">
        <v>814</v>
      </c>
      <c r="D176" s="165" t="s">
        <v>722</v>
      </c>
      <c r="E176" s="165">
        <v>1</v>
      </c>
      <c r="F176" s="167">
        <v>5302</v>
      </c>
      <c r="G176" s="166" t="s">
        <v>817</v>
      </c>
      <c r="H176" s="166" t="s">
        <v>724</v>
      </c>
      <c r="I176" s="166"/>
    </row>
    <row r="177" spans="1:9">
      <c r="A177" s="165">
        <v>174</v>
      </c>
      <c r="B177" s="166" t="s">
        <v>725</v>
      </c>
      <c r="C177" s="166" t="s">
        <v>814</v>
      </c>
      <c r="D177" s="165" t="s">
        <v>722</v>
      </c>
      <c r="E177" s="165">
        <v>1</v>
      </c>
      <c r="F177" s="167">
        <v>5302</v>
      </c>
      <c r="G177" s="166" t="s">
        <v>817</v>
      </c>
      <c r="H177" s="166" t="s">
        <v>724</v>
      </c>
      <c r="I177" s="166"/>
    </row>
    <row r="178" spans="1:9">
      <c r="A178" s="165">
        <v>175</v>
      </c>
      <c r="B178" s="166" t="s">
        <v>725</v>
      </c>
      <c r="C178" s="166" t="s">
        <v>814</v>
      </c>
      <c r="D178" s="165" t="s">
        <v>722</v>
      </c>
      <c r="E178" s="165">
        <v>1</v>
      </c>
      <c r="F178" s="167">
        <v>5302</v>
      </c>
      <c r="G178" s="166" t="s">
        <v>817</v>
      </c>
      <c r="H178" s="166" t="s">
        <v>724</v>
      </c>
      <c r="I178" s="166"/>
    </row>
    <row r="179" spans="1:9">
      <c r="A179" s="165">
        <v>176</v>
      </c>
      <c r="B179" s="166" t="s">
        <v>725</v>
      </c>
      <c r="C179" s="166" t="s">
        <v>814</v>
      </c>
      <c r="D179" s="165" t="s">
        <v>722</v>
      </c>
      <c r="E179" s="165">
        <v>1</v>
      </c>
      <c r="F179" s="167">
        <v>5302</v>
      </c>
      <c r="G179" s="166" t="s">
        <v>818</v>
      </c>
      <c r="H179" s="166" t="s">
        <v>724</v>
      </c>
      <c r="I179" s="166"/>
    </row>
    <row r="180" spans="1:9">
      <c r="A180" s="165">
        <v>177</v>
      </c>
      <c r="B180" s="166" t="s">
        <v>725</v>
      </c>
      <c r="C180" s="166" t="s">
        <v>814</v>
      </c>
      <c r="D180" s="165" t="s">
        <v>722</v>
      </c>
      <c r="E180" s="165">
        <v>1</v>
      </c>
      <c r="F180" s="167">
        <v>5302</v>
      </c>
      <c r="G180" s="166" t="s">
        <v>818</v>
      </c>
      <c r="H180" s="166" t="s">
        <v>724</v>
      </c>
      <c r="I180" s="166"/>
    </row>
    <row r="181" spans="1:9">
      <c r="A181" s="165">
        <v>178</v>
      </c>
      <c r="B181" s="166" t="s">
        <v>725</v>
      </c>
      <c r="C181" s="166" t="s">
        <v>814</v>
      </c>
      <c r="D181" s="165" t="s">
        <v>722</v>
      </c>
      <c r="E181" s="165">
        <v>1</v>
      </c>
      <c r="F181" s="167">
        <v>5302</v>
      </c>
      <c r="G181" s="166" t="s">
        <v>819</v>
      </c>
      <c r="H181" s="166" t="s">
        <v>724</v>
      </c>
      <c r="I181" s="166"/>
    </row>
    <row r="182" spans="1:9">
      <c r="A182" s="165">
        <v>179</v>
      </c>
      <c r="B182" s="166" t="s">
        <v>725</v>
      </c>
      <c r="C182" s="166" t="s">
        <v>814</v>
      </c>
      <c r="D182" s="165" t="s">
        <v>722</v>
      </c>
      <c r="E182" s="165">
        <v>1</v>
      </c>
      <c r="F182" s="167">
        <v>5302</v>
      </c>
      <c r="G182" s="166" t="s">
        <v>820</v>
      </c>
      <c r="H182" s="166" t="s">
        <v>724</v>
      </c>
      <c r="I182" s="166"/>
    </row>
    <row r="183" spans="1:9">
      <c r="A183" s="165">
        <v>180</v>
      </c>
      <c r="B183" s="166" t="s">
        <v>725</v>
      </c>
      <c r="C183" s="166" t="s">
        <v>814</v>
      </c>
      <c r="D183" s="165" t="s">
        <v>722</v>
      </c>
      <c r="E183" s="165">
        <v>1</v>
      </c>
      <c r="F183" s="167">
        <v>5302</v>
      </c>
      <c r="G183" s="166" t="s">
        <v>821</v>
      </c>
      <c r="H183" s="166" t="s">
        <v>724</v>
      </c>
      <c r="I183" s="166"/>
    </row>
    <row r="184" spans="1:9">
      <c r="A184" s="165">
        <v>181</v>
      </c>
      <c r="B184" s="166" t="s">
        <v>725</v>
      </c>
      <c r="C184" s="166" t="s">
        <v>814</v>
      </c>
      <c r="D184" s="165" t="s">
        <v>722</v>
      </c>
      <c r="E184" s="165">
        <v>1</v>
      </c>
      <c r="F184" s="167">
        <v>5302</v>
      </c>
      <c r="G184" s="166" t="s">
        <v>822</v>
      </c>
      <c r="H184" s="166" t="s">
        <v>724</v>
      </c>
      <c r="I184" s="166"/>
    </row>
    <row r="185" spans="1:9">
      <c r="A185" s="165">
        <v>182</v>
      </c>
      <c r="B185" s="166" t="s">
        <v>725</v>
      </c>
      <c r="C185" s="166" t="s">
        <v>814</v>
      </c>
      <c r="D185" s="165" t="s">
        <v>722</v>
      </c>
      <c r="E185" s="165">
        <v>1</v>
      </c>
      <c r="F185" s="167">
        <v>5302</v>
      </c>
      <c r="G185" s="166" t="s">
        <v>803</v>
      </c>
      <c r="H185" s="166" t="s">
        <v>724</v>
      </c>
      <c r="I185" s="166"/>
    </row>
    <row r="186" spans="1:9">
      <c r="A186" s="165">
        <v>183</v>
      </c>
      <c r="B186" s="166" t="s">
        <v>725</v>
      </c>
      <c r="C186" s="166" t="s">
        <v>814</v>
      </c>
      <c r="D186" s="165" t="s">
        <v>722</v>
      </c>
      <c r="E186" s="165">
        <v>1</v>
      </c>
      <c r="F186" s="167">
        <v>5302</v>
      </c>
      <c r="G186" s="166" t="s">
        <v>823</v>
      </c>
      <c r="H186" s="166" t="s">
        <v>724</v>
      </c>
      <c r="I186" s="166"/>
    </row>
    <row r="187" spans="1:9">
      <c r="A187" s="165">
        <v>184</v>
      </c>
      <c r="B187" s="166" t="s">
        <v>725</v>
      </c>
      <c r="C187" s="166" t="s">
        <v>814</v>
      </c>
      <c r="D187" s="165" t="s">
        <v>722</v>
      </c>
      <c r="E187" s="165">
        <v>1</v>
      </c>
      <c r="F187" s="167">
        <v>5302</v>
      </c>
      <c r="G187" s="166" t="s">
        <v>824</v>
      </c>
      <c r="H187" s="166" t="s">
        <v>724</v>
      </c>
      <c r="I187" s="166"/>
    </row>
    <row r="188" spans="1:9">
      <c r="A188" s="165">
        <v>185</v>
      </c>
      <c r="B188" s="166" t="s">
        <v>725</v>
      </c>
      <c r="C188" s="166" t="s">
        <v>814</v>
      </c>
      <c r="D188" s="165" t="s">
        <v>722</v>
      </c>
      <c r="E188" s="165">
        <v>1</v>
      </c>
      <c r="F188" s="167">
        <v>5302</v>
      </c>
      <c r="G188" s="166" t="s">
        <v>824</v>
      </c>
      <c r="H188" s="166" t="s">
        <v>724</v>
      </c>
      <c r="I188" s="166"/>
    </row>
    <row r="189" spans="1:9">
      <c r="A189" s="165">
        <v>186</v>
      </c>
      <c r="B189" s="166" t="s">
        <v>725</v>
      </c>
      <c r="C189" s="166" t="s">
        <v>814</v>
      </c>
      <c r="D189" s="165" t="s">
        <v>722</v>
      </c>
      <c r="E189" s="165">
        <v>1</v>
      </c>
      <c r="F189" s="167">
        <v>5302</v>
      </c>
      <c r="G189" s="166" t="s">
        <v>825</v>
      </c>
      <c r="H189" s="166" t="s">
        <v>724</v>
      </c>
      <c r="I189" s="166"/>
    </row>
    <row r="190" spans="1:9">
      <c r="A190" s="165">
        <v>187</v>
      </c>
      <c r="B190" s="166" t="s">
        <v>725</v>
      </c>
      <c r="C190" s="166" t="s">
        <v>814</v>
      </c>
      <c r="D190" s="165" t="s">
        <v>722</v>
      </c>
      <c r="E190" s="165">
        <v>1</v>
      </c>
      <c r="F190" s="167">
        <v>5302</v>
      </c>
      <c r="G190" s="166" t="s">
        <v>825</v>
      </c>
      <c r="H190" s="166" t="s">
        <v>724</v>
      </c>
      <c r="I190" s="166"/>
    </row>
    <row r="191" spans="1:9">
      <c r="A191" s="165">
        <v>188</v>
      </c>
      <c r="B191" s="166" t="s">
        <v>725</v>
      </c>
      <c r="C191" s="166" t="s">
        <v>814</v>
      </c>
      <c r="D191" s="165" t="s">
        <v>722</v>
      </c>
      <c r="E191" s="165">
        <v>1</v>
      </c>
      <c r="F191" s="167">
        <v>5302</v>
      </c>
      <c r="G191" s="166" t="s">
        <v>826</v>
      </c>
      <c r="H191" s="166" t="s">
        <v>724</v>
      </c>
      <c r="I191" s="166"/>
    </row>
    <row r="192" spans="1:9">
      <c r="A192" s="165">
        <v>189</v>
      </c>
      <c r="B192" s="166" t="s">
        <v>725</v>
      </c>
      <c r="C192" s="166" t="s">
        <v>814</v>
      </c>
      <c r="D192" s="165" t="s">
        <v>722</v>
      </c>
      <c r="E192" s="165">
        <v>1</v>
      </c>
      <c r="F192" s="167">
        <v>5302</v>
      </c>
      <c r="G192" s="166" t="s">
        <v>827</v>
      </c>
      <c r="H192" s="166" t="s">
        <v>724</v>
      </c>
      <c r="I192" s="166"/>
    </row>
    <row r="193" spans="1:9">
      <c r="A193" s="165">
        <v>190</v>
      </c>
      <c r="B193" s="166" t="s">
        <v>725</v>
      </c>
      <c r="C193" s="166" t="s">
        <v>814</v>
      </c>
      <c r="D193" s="165" t="s">
        <v>722</v>
      </c>
      <c r="E193" s="165">
        <v>1</v>
      </c>
      <c r="F193" s="167">
        <v>5302</v>
      </c>
      <c r="G193" s="166" t="s">
        <v>793</v>
      </c>
      <c r="H193" s="166" t="s">
        <v>724</v>
      </c>
      <c r="I193" s="166"/>
    </row>
    <row r="194" spans="1:9">
      <c r="A194" s="165">
        <v>191</v>
      </c>
      <c r="B194" s="166" t="s">
        <v>725</v>
      </c>
      <c r="C194" s="166" t="s">
        <v>814</v>
      </c>
      <c r="D194" s="165" t="s">
        <v>722</v>
      </c>
      <c r="E194" s="165">
        <v>1</v>
      </c>
      <c r="F194" s="167">
        <v>5302</v>
      </c>
      <c r="G194" s="166" t="s">
        <v>787</v>
      </c>
      <c r="H194" s="166" t="s">
        <v>724</v>
      </c>
      <c r="I194" s="166"/>
    </row>
    <row r="195" spans="1:9">
      <c r="A195" s="165">
        <v>192</v>
      </c>
      <c r="B195" s="166" t="s">
        <v>725</v>
      </c>
      <c r="C195" s="166" t="s">
        <v>828</v>
      </c>
      <c r="D195" s="165" t="s">
        <v>722</v>
      </c>
      <c r="E195" s="165">
        <v>1</v>
      </c>
      <c r="F195" s="167">
        <v>6662</v>
      </c>
      <c r="G195" s="166" t="s">
        <v>829</v>
      </c>
      <c r="H195" s="166" t="s">
        <v>724</v>
      </c>
      <c r="I195" s="166"/>
    </row>
    <row r="196" spans="1:9">
      <c r="A196" s="165">
        <v>193</v>
      </c>
      <c r="B196" s="166" t="s">
        <v>725</v>
      </c>
      <c r="C196" s="166" t="s">
        <v>828</v>
      </c>
      <c r="D196" s="165" t="s">
        <v>722</v>
      </c>
      <c r="E196" s="165">
        <v>1</v>
      </c>
      <c r="F196" s="167">
        <v>6662</v>
      </c>
      <c r="G196" s="166" t="s">
        <v>829</v>
      </c>
      <c r="H196" s="166" t="s">
        <v>724</v>
      </c>
      <c r="I196" s="166"/>
    </row>
    <row r="197" spans="1:9">
      <c r="A197" s="165">
        <v>194</v>
      </c>
      <c r="B197" s="166" t="s">
        <v>725</v>
      </c>
      <c r="C197" s="166" t="s">
        <v>828</v>
      </c>
      <c r="D197" s="165" t="s">
        <v>722</v>
      </c>
      <c r="E197" s="165">
        <v>1</v>
      </c>
      <c r="F197" s="167">
        <v>6662</v>
      </c>
      <c r="G197" s="166" t="s">
        <v>830</v>
      </c>
      <c r="H197" s="166" t="s">
        <v>724</v>
      </c>
      <c r="I197" s="166"/>
    </row>
    <row r="198" spans="1:9">
      <c r="A198" s="165">
        <v>195</v>
      </c>
      <c r="B198" s="166" t="s">
        <v>725</v>
      </c>
      <c r="C198" s="166" t="s">
        <v>828</v>
      </c>
      <c r="D198" s="165" t="s">
        <v>722</v>
      </c>
      <c r="E198" s="165">
        <v>1</v>
      </c>
      <c r="F198" s="167">
        <v>6662</v>
      </c>
      <c r="G198" s="166" t="s">
        <v>830</v>
      </c>
      <c r="H198" s="166" t="s">
        <v>724</v>
      </c>
      <c r="I198" s="166"/>
    </row>
    <row r="199" spans="1:9">
      <c r="A199" s="165">
        <v>196</v>
      </c>
      <c r="B199" s="166" t="s">
        <v>725</v>
      </c>
      <c r="C199" s="166" t="s">
        <v>828</v>
      </c>
      <c r="D199" s="165" t="s">
        <v>722</v>
      </c>
      <c r="E199" s="165">
        <v>1</v>
      </c>
      <c r="F199" s="167">
        <v>6662</v>
      </c>
      <c r="G199" s="166" t="s">
        <v>831</v>
      </c>
      <c r="H199" s="166" t="s">
        <v>724</v>
      </c>
      <c r="I199" s="166"/>
    </row>
    <row r="200" spans="1:9">
      <c r="A200" s="165">
        <v>197</v>
      </c>
      <c r="B200" s="166" t="s">
        <v>725</v>
      </c>
      <c r="C200" s="166" t="s">
        <v>828</v>
      </c>
      <c r="D200" s="165" t="s">
        <v>722</v>
      </c>
      <c r="E200" s="165">
        <v>1</v>
      </c>
      <c r="F200" s="167">
        <v>6662</v>
      </c>
      <c r="G200" s="166" t="s">
        <v>832</v>
      </c>
      <c r="H200" s="166" t="s">
        <v>724</v>
      </c>
      <c r="I200" s="166"/>
    </row>
    <row r="201" spans="1:9">
      <c r="A201" s="165">
        <v>198</v>
      </c>
      <c r="B201" s="166" t="s">
        <v>725</v>
      </c>
      <c r="C201" s="166" t="s">
        <v>828</v>
      </c>
      <c r="D201" s="165" t="s">
        <v>722</v>
      </c>
      <c r="E201" s="165">
        <v>1</v>
      </c>
      <c r="F201" s="167">
        <v>6662</v>
      </c>
      <c r="G201" s="166" t="s">
        <v>833</v>
      </c>
      <c r="H201" s="166" t="s">
        <v>724</v>
      </c>
      <c r="I201" s="166"/>
    </row>
    <row r="202" spans="1:9">
      <c r="A202" s="165">
        <v>199</v>
      </c>
      <c r="B202" s="166" t="s">
        <v>725</v>
      </c>
      <c r="C202" s="166" t="s">
        <v>828</v>
      </c>
      <c r="D202" s="165" t="s">
        <v>722</v>
      </c>
      <c r="E202" s="165">
        <v>1</v>
      </c>
      <c r="F202" s="167">
        <v>6662</v>
      </c>
      <c r="G202" s="166" t="s">
        <v>833</v>
      </c>
      <c r="H202" s="166" t="s">
        <v>724</v>
      </c>
      <c r="I202" s="166"/>
    </row>
    <row r="203" spans="1:9">
      <c r="A203" s="165">
        <v>200</v>
      </c>
      <c r="B203" s="166" t="s">
        <v>725</v>
      </c>
      <c r="C203" s="166" t="s">
        <v>828</v>
      </c>
      <c r="D203" s="165" t="s">
        <v>722</v>
      </c>
      <c r="E203" s="165">
        <v>1</v>
      </c>
      <c r="F203" s="167">
        <v>6662</v>
      </c>
      <c r="G203" s="166" t="s">
        <v>833</v>
      </c>
      <c r="H203" s="166" t="s">
        <v>724</v>
      </c>
      <c r="I203" s="166"/>
    </row>
    <row r="204" spans="1:9">
      <c r="A204" s="165">
        <v>201</v>
      </c>
      <c r="B204" s="166" t="s">
        <v>725</v>
      </c>
      <c r="C204" s="166" t="s">
        <v>828</v>
      </c>
      <c r="D204" s="165" t="s">
        <v>722</v>
      </c>
      <c r="E204" s="165">
        <v>1</v>
      </c>
      <c r="F204" s="167">
        <v>6662</v>
      </c>
      <c r="G204" s="166" t="s">
        <v>834</v>
      </c>
      <c r="H204" s="166" t="s">
        <v>724</v>
      </c>
      <c r="I204" s="166"/>
    </row>
    <row r="205" spans="1:9">
      <c r="A205" s="165">
        <v>202</v>
      </c>
      <c r="B205" s="166" t="s">
        <v>725</v>
      </c>
      <c r="C205" s="166" t="s">
        <v>828</v>
      </c>
      <c r="D205" s="165" t="s">
        <v>722</v>
      </c>
      <c r="E205" s="165">
        <v>1</v>
      </c>
      <c r="F205" s="167">
        <v>6662</v>
      </c>
      <c r="G205" s="166" t="s">
        <v>835</v>
      </c>
      <c r="H205" s="166" t="s">
        <v>724</v>
      </c>
      <c r="I205" s="166"/>
    </row>
    <row r="206" spans="1:9">
      <c r="A206" s="165">
        <v>203</v>
      </c>
      <c r="B206" s="166" t="s">
        <v>725</v>
      </c>
      <c r="C206" s="166" t="s">
        <v>828</v>
      </c>
      <c r="D206" s="165" t="s">
        <v>722</v>
      </c>
      <c r="E206" s="165">
        <v>1</v>
      </c>
      <c r="F206" s="167">
        <v>6662</v>
      </c>
      <c r="G206" s="166" t="s">
        <v>785</v>
      </c>
      <c r="H206" s="166" t="s">
        <v>724</v>
      </c>
      <c r="I206" s="166"/>
    </row>
    <row r="207" spans="1:9">
      <c r="A207" s="165">
        <v>204</v>
      </c>
      <c r="B207" s="166" t="s">
        <v>725</v>
      </c>
      <c r="C207" s="166" t="s">
        <v>828</v>
      </c>
      <c r="D207" s="165" t="s">
        <v>722</v>
      </c>
      <c r="E207" s="165">
        <v>1</v>
      </c>
      <c r="F207" s="167">
        <v>6662</v>
      </c>
      <c r="G207" s="166" t="s">
        <v>836</v>
      </c>
      <c r="H207" s="166" t="s">
        <v>724</v>
      </c>
      <c r="I207" s="166"/>
    </row>
    <row r="208" spans="1:9">
      <c r="A208" s="165">
        <v>205</v>
      </c>
      <c r="B208" s="166" t="s">
        <v>725</v>
      </c>
      <c r="C208" s="166" t="s">
        <v>828</v>
      </c>
      <c r="D208" s="165" t="s">
        <v>722</v>
      </c>
      <c r="E208" s="165">
        <v>1</v>
      </c>
      <c r="F208" s="167">
        <v>6662</v>
      </c>
      <c r="G208" s="166" t="s">
        <v>837</v>
      </c>
      <c r="H208" s="166" t="s">
        <v>724</v>
      </c>
      <c r="I208" s="166"/>
    </row>
    <row r="209" spans="1:9">
      <c r="A209" s="165">
        <v>206</v>
      </c>
      <c r="B209" s="166" t="s">
        <v>725</v>
      </c>
      <c r="C209" s="166" t="s">
        <v>828</v>
      </c>
      <c r="D209" s="165" t="s">
        <v>722</v>
      </c>
      <c r="E209" s="165">
        <v>1</v>
      </c>
      <c r="F209" s="167">
        <v>6662</v>
      </c>
      <c r="G209" s="166" t="s">
        <v>838</v>
      </c>
      <c r="H209" s="166" t="s">
        <v>724</v>
      </c>
      <c r="I209" s="166"/>
    </row>
    <row r="210" spans="1:9">
      <c r="A210" s="165">
        <v>207</v>
      </c>
      <c r="B210" s="166" t="s">
        <v>725</v>
      </c>
      <c r="C210" s="166" t="s">
        <v>839</v>
      </c>
      <c r="D210" s="165" t="s">
        <v>722</v>
      </c>
      <c r="E210" s="165">
        <v>1</v>
      </c>
      <c r="F210" s="167">
        <v>4035</v>
      </c>
      <c r="G210" s="166" t="s">
        <v>840</v>
      </c>
      <c r="H210" s="166" t="s">
        <v>724</v>
      </c>
      <c r="I210" s="166"/>
    </row>
    <row r="211" spans="1:9">
      <c r="A211" s="165">
        <v>208</v>
      </c>
      <c r="B211" s="166" t="s">
        <v>725</v>
      </c>
      <c r="C211" s="166" t="s">
        <v>839</v>
      </c>
      <c r="D211" s="165" t="s">
        <v>722</v>
      </c>
      <c r="E211" s="165">
        <v>1</v>
      </c>
      <c r="F211" s="167">
        <v>4035</v>
      </c>
      <c r="G211" s="166" t="s">
        <v>840</v>
      </c>
      <c r="H211" s="166" t="s">
        <v>724</v>
      </c>
      <c r="I211" s="166"/>
    </row>
    <row r="212" spans="1:9">
      <c r="A212" s="165">
        <v>209</v>
      </c>
      <c r="B212" s="166" t="s">
        <v>725</v>
      </c>
      <c r="C212" s="166" t="s">
        <v>839</v>
      </c>
      <c r="D212" s="165" t="s">
        <v>722</v>
      </c>
      <c r="E212" s="165">
        <v>1</v>
      </c>
      <c r="F212" s="167">
        <v>4035</v>
      </c>
      <c r="G212" s="166" t="s">
        <v>840</v>
      </c>
      <c r="H212" s="166" t="s">
        <v>724</v>
      </c>
      <c r="I212" s="166"/>
    </row>
    <row r="213" spans="1:9">
      <c r="A213" s="165">
        <v>210</v>
      </c>
      <c r="B213" s="166" t="s">
        <v>725</v>
      </c>
      <c r="C213" s="166" t="s">
        <v>839</v>
      </c>
      <c r="D213" s="165" t="s">
        <v>722</v>
      </c>
      <c r="E213" s="165">
        <v>1</v>
      </c>
      <c r="F213" s="167">
        <v>4035</v>
      </c>
      <c r="G213" s="166" t="s">
        <v>841</v>
      </c>
      <c r="H213" s="166" t="s">
        <v>724</v>
      </c>
      <c r="I213" s="166"/>
    </row>
    <row r="214" spans="1:9">
      <c r="A214" s="165">
        <v>211</v>
      </c>
      <c r="B214" s="166" t="s">
        <v>725</v>
      </c>
      <c r="C214" s="166" t="s">
        <v>839</v>
      </c>
      <c r="D214" s="165" t="s">
        <v>722</v>
      </c>
      <c r="E214" s="165">
        <v>1</v>
      </c>
      <c r="F214" s="167">
        <v>4035</v>
      </c>
      <c r="G214" s="166" t="s">
        <v>841</v>
      </c>
      <c r="H214" s="166" t="s">
        <v>724</v>
      </c>
      <c r="I214" s="166"/>
    </row>
    <row r="215" spans="1:9">
      <c r="A215" s="165">
        <v>212</v>
      </c>
      <c r="B215" s="166" t="s">
        <v>725</v>
      </c>
      <c r="C215" s="166" t="s">
        <v>839</v>
      </c>
      <c r="D215" s="165" t="s">
        <v>722</v>
      </c>
      <c r="E215" s="165">
        <v>1</v>
      </c>
      <c r="F215" s="167">
        <v>4035</v>
      </c>
      <c r="G215" s="166" t="s">
        <v>841</v>
      </c>
      <c r="H215" s="166" t="s">
        <v>724</v>
      </c>
      <c r="I215" s="166"/>
    </row>
    <row r="216" spans="1:9">
      <c r="A216" s="165">
        <v>213</v>
      </c>
      <c r="B216" s="166" t="s">
        <v>725</v>
      </c>
      <c r="C216" s="166" t="s">
        <v>839</v>
      </c>
      <c r="D216" s="165" t="s">
        <v>722</v>
      </c>
      <c r="E216" s="165">
        <v>1</v>
      </c>
      <c r="F216" s="167">
        <v>4035</v>
      </c>
      <c r="G216" s="166" t="s">
        <v>842</v>
      </c>
      <c r="H216" s="166" t="s">
        <v>724</v>
      </c>
      <c r="I216" s="166"/>
    </row>
    <row r="217" spans="1:9">
      <c r="A217" s="165">
        <v>214</v>
      </c>
      <c r="B217" s="166" t="s">
        <v>725</v>
      </c>
      <c r="C217" s="166" t="s">
        <v>839</v>
      </c>
      <c r="D217" s="165" t="s">
        <v>722</v>
      </c>
      <c r="E217" s="165">
        <v>1</v>
      </c>
      <c r="F217" s="167">
        <v>4035</v>
      </c>
      <c r="G217" s="166" t="s">
        <v>842</v>
      </c>
      <c r="H217" s="166" t="s">
        <v>724</v>
      </c>
      <c r="I217" s="166"/>
    </row>
    <row r="218" spans="1:9">
      <c r="A218" s="165">
        <v>215</v>
      </c>
      <c r="B218" s="166" t="s">
        <v>725</v>
      </c>
      <c r="C218" s="166" t="s">
        <v>839</v>
      </c>
      <c r="D218" s="165" t="s">
        <v>722</v>
      </c>
      <c r="E218" s="165">
        <v>1</v>
      </c>
      <c r="F218" s="167">
        <v>4035</v>
      </c>
      <c r="G218" s="166" t="s">
        <v>842</v>
      </c>
      <c r="H218" s="166" t="s">
        <v>724</v>
      </c>
      <c r="I218" s="166"/>
    </row>
    <row r="219" spans="1:9">
      <c r="A219" s="165">
        <v>216</v>
      </c>
      <c r="B219" s="166" t="s">
        <v>725</v>
      </c>
      <c r="C219" s="166" t="s">
        <v>839</v>
      </c>
      <c r="D219" s="165" t="s">
        <v>722</v>
      </c>
      <c r="E219" s="165">
        <v>1</v>
      </c>
      <c r="F219" s="167">
        <v>4035</v>
      </c>
      <c r="G219" s="166" t="s">
        <v>843</v>
      </c>
      <c r="H219" s="166" t="s">
        <v>724</v>
      </c>
      <c r="I219" s="166"/>
    </row>
    <row r="220" spans="1:9">
      <c r="A220" s="165">
        <v>217</v>
      </c>
      <c r="B220" s="166" t="s">
        <v>725</v>
      </c>
      <c r="C220" s="166" t="s">
        <v>839</v>
      </c>
      <c r="D220" s="165" t="s">
        <v>722</v>
      </c>
      <c r="E220" s="165">
        <v>1</v>
      </c>
      <c r="F220" s="167">
        <v>4035</v>
      </c>
      <c r="G220" s="166" t="s">
        <v>843</v>
      </c>
      <c r="H220" s="166" t="s">
        <v>724</v>
      </c>
      <c r="I220" s="166"/>
    </row>
    <row r="221" spans="1:9">
      <c r="A221" s="165">
        <v>218</v>
      </c>
      <c r="B221" s="166" t="s">
        <v>725</v>
      </c>
      <c r="C221" s="166" t="s">
        <v>839</v>
      </c>
      <c r="D221" s="165" t="s">
        <v>722</v>
      </c>
      <c r="E221" s="165">
        <v>1</v>
      </c>
      <c r="F221" s="167">
        <v>4035</v>
      </c>
      <c r="G221" s="166" t="s">
        <v>843</v>
      </c>
      <c r="H221" s="166" t="s">
        <v>724</v>
      </c>
      <c r="I221" s="166"/>
    </row>
    <row r="222" spans="1:9">
      <c r="A222" s="165">
        <v>219</v>
      </c>
      <c r="B222" s="166" t="s">
        <v>725</v>
      </c>
      <c r="C222" s="166" t="s">
        <v>839</v>
      </c>
      <c r="D222" s="165" t="s">
        <v>722</v>
      </c>
      <c r="E222" s="165">
        <v>1</v>
      </c>
      <c r="F222" s="167">
        <v>4035</v>
      </c>
      <c r="G222" s="166" t="s">
        <v>844</v>
      </c>
      <c r="H222" s="166" t="s">
        <v>724</v>
      </c>
      <c r="I222" s="166"/>
    </row>
    <row r="223" spans="1:9">
      <c r="A223" s="165">
        <v>220</v>
      </c>
      <c r="B223" s="166" t="s">
        <v>725</v>
      </c>
      <c r="C223" s="166" t="s">
        <v>839</v>
      </c>
      <c r="D223" s="165" t="s">
        <v>722</v>
      </c>
      <c r="E223" s="165">
        <v>1</v>
      </c>
      <c r="F223" s="167">
        <v>4035</v>
      </c>
      <c r="G223" s="166" t="s">
        <v>844</v>
      </c>
      <c r="H223" s="166" t="s">
        <v>724</v>
      </c>
      <c r="I223" s="166"/>
    </row>
    <row r="224" spans="1:9">
      <c r="A224" s="165">
        <v>221</v>
      </c>
      <c r="B224" s="166" t="s">
        <v>725</v>
      </c>
      <c r="C224" s="166" t="s">
        <v>839</v>
      </c>
      <c r="D224" s="165" t="s">
        <v>722</v>
      </c>
      <c r="E224" s="165">
        <v>1</v>
      </c>
      <c r="F224" s="167">
        <v>4035</v>
      </c>
      <c r="G224" s="166" t="s">
        <v>844</v>
      </c>
      <c r="H224" s="166" t="s">
        <v>724</v>
      </c>
      <c r="I224" s="166"/>
    </row>
    <row r="225" spans="1:9">
      <c r="A225" s="165">
        <v>222</v>
      </c>
      <c r="B225" s="166" t="s">
        <v>725</v>
      </c>
      <c r="C225" s="166" t="s">
        <v>839</v>
      </c>
      <c r="D225" s="165" t="s">
        <v>722</v>
      </c>
      <c r="E225" s="165">
        <v>1</v>
      </c>
      <c r="F225" s="167">
        <v>4035</v>
      </c>
      <c r="G225" s="166" t="s">
        <v>845</v>
      </c>
      <c r="H225" s="166" t="s">
        <v>724</v>
      </c>
      <c r="I225" s="166"/>
    </row>
    <row r="226" spans="1:9">
      <c r="A226" s="165">
        <v>223</v>
      </c>
      <c r="B226" s="166" t="s">
        <v>725</v>
      </c>
      <c r="C226" s="166" t="s">
        <v>839</v>
      </c>
      <c r="D226" s="165" t="s">
        <v>722</v>
      </c>
      <c r="E226" s="165">
        <v>1</v>
      </c>
      <c r="F226" s="167">
        <v>4035</v>
      </c>
      <c r="G226" s="166" t="s">
        <v>845</v>
      </c>
      <c r="H226" s="166" t="s">
        <v>724</v>
      </c>
      <c r="I226" s="166"/>
    </row>
    <row r="227" spans="1:9">
      <c r="A227" s="165">
        <v>224</v>
      </c>
      <c r="B227" s="166" t="s">
        <v>725</v>
      </c>
      <c r="C227" s="166" t="s">
        <v>839</v>
      </c>
      <c r="D227" s="165" t="s">
        <v>722</v>
      </c>
      <c r="E227" s="165">
        <v>1</v>
      </c>
      <c r="F227" s="167">
        <v>4035</v>
      </c>
      <c r="G227" s="166" t="s">
        <v>845</v>
      </c>
      <c r="H227" s="166" t="s">
        <v>724</v>
      </c>
      <c r="I227" s="166"/>
    </row>
    <row r="228" spans="1:9">
      <c r="A228" s="165">
        <v>225</v>
      </c>
      <c r="B228" s="166" t="s">
        <v>725</v>
      </c>
      <c r="C228" s="166" t="s">
        <v>839</v>
      </c>
      <c r="D228" s="165" t="s">
        <v>722</v>
      </c>
      <c r="E228" s="165">
        <v>1</v>
      </c>
      <c r="F228" s="167">
        <v>4035</v>
      </c>
      <c r="G228" s="166" t="s">
        <v>845</v>
      </c>
      <c r="H228" s="166" t="s">
        <v>724</v>
      </c>
      <c r="I228" s="166"/>
    </row>
    <row r="229" spans="1:9">
      <c r="A229" s="165">
        <v>226</v>
      </c>
      <c r="B229" s="166" t="s">
        <v>725</v>
      </c>
      <c r="C229" s="166" t="s">
        <v>839</v>
      </c>
      <c r="D229" s="165" t="s">
        <v>722</v>
      </c>
      <c r="E229" s="165">
        <v>1</v>
      </c>
      <c r="F229" s="167">
        <v>4035</v>
      </c>
      <c r="G229" s="166" t="s">
        <v>846</v>
      </c>
      <c r="H229" s="166" t="s">
        <v>724</v>
      </c>
      <c r="I229" s="166"/>
    </row>
    <row r="230" spans="1:9">
      <c r="A230" s="165">
        <v>227</v>
      </c>
      <c r="B230" s="166" t="s">
        <v>725</v>
      </c>
      <c r="C230" s="166" t="s">
        <v>839</v>
      </c>
      <c r="D230" s="165" t="s">
        <v>722</v>
      </c>
      <c r="E230" s="165">
        <v>1</v>
      </c>
      <c r="F230" s="167">
        <v>4035</v>
      </c>
      <c r="G230" s="166" t="s">
        <v>846</v>
      </c>
      <c r="H230" s="166" t="s">
        <v>724</v>
      </c>
      <c r="I230" s="166"/>
    </row>
    <row r="231" spans="1:9">
      <c r="A231" s="165">
        <v>228</v>
      </c>
      <c r="B231" s="166" t="s">
        <v>725</v>
      </c>
      <c r="C231" s="166" t="s">
        <v>839</v>
      </c>
      <c r="D231" s="165" t="s">
        <v>722</v>
      </c>
      <c r="E231" s="165">
        <v>1</v>
      </c>
      <c r="F231" s="167">
        <v>4035</v>
      </c>
      <c r="G231" s="166" t="s">
        <v>846</v>
      </c>
      <c r="H231" s="166" t="s">
        <v>724</v>
      </c>
      <c r="I231" s="166"/>
    </row>
    <row r="232" spans="1:9">
      <c r="A232" s="165">
        <v>229</v>
      </c>
      <c r="B232" s="166" t="s">
        <v>725</v>
      </c>
      <c r="C232" s="166" t="s">
        <v>839</v>
      </c>
      <c r="D232" s="165" t="s">
        <v>722</v>
      </c>
      <c r="E232" s="165">
        <v>1</v>
      </c>
      <c r="F232" s="167">
        <v>4035</v>
      </c>
      <c r="G232" s="166" t="s">
        <v>846</v>
      </c>
      <c r="H232" s="166" t="s">
        <v>724</v>
      </c>
      <c r="I232" s="166"/>
    </row>
    <row r="233" spans="1:9">
      <c r="A233" s="165">
        <v>230</v>
      </c>
      <c r="B233" s="166" t="s">
        <v>725</v>
      </c>
      <c r="C233" s="166" t="s">
        <v>839</v>
      </c>
      <c r="D233" s="165" t="s">
        <v>722</v>
      </c>
      <c r="E233" s="165">
        <v>1</v>
      </c>
      <c r="F233" s="167">
        <v>4035</v>
      </c>
      <c r="G233" s="166" t="s">
        <v>847</v>
      </c>
      <c r="H233" s="166" t="s">
        <v>724</v>
      </c>
      <c r="I233" s="166"/>
    </row>
    <row r="234" spans="1:9">
      <c r="A234" s="165">
        <v>231</v>
      </c>
      <c r="B234" s="166" t="s">
        <v>725</v>
      </c>
      <c r="C234" s="166" t="s">
        <v>839</v>
      </c>
      <c r="D234" s="165" t="s">
        <v>722</v>
      </c>
      <c r="E234" s="165">
        <v>1</v>
      </c>
      <c r="F234" s="167">
        <v>4035</v>
      </c>
      <c r="G234" s="166" t="s">
        <v>847</v>
      </c>
      <c r="H234" s="166" t="s">
        <v>724</v>
      </c>
      <c r="I234" s="166"/>
    </row>
    <row r="235" spans="1:9">
      <c r="A235" s="165">
        <v>232</v>
      </c>
      <c r="B235" s="166" t="s">
        <v>725</v>
      </c>
      <c r="C235" s="166" t="s">
        <v>839</v>
      </c>
      <c r="D235" s="165" t="s">
        <v>722</v>
      </c>
      <c r="E235" s="165">
        <v>1</v>
      </c>
      <c r="F235" s="167">
        <v>4035</v>
      </c>
      <c r="G235" s="166" t="s">
        <v>847</v>
      </c>
      <c r="H235" s="166" t="s">
        <v>724</v>
      </c>
      <c r="I235" s="166"/>
    </row>
    <row r="236" spans="1:9">
      <c r="A236" s="165">
        <v>233</v>
      </c>
      <c r="B236" s="166" t="s">
        <v>725</v>
      </c>
      <c r="C236" s="166" t="s">
        <v>839</v>
      </c>
      <c r="D236" s="165" t="s">
        <v>722</v>
      </c>
      <c r="E236" s="165">
        <v>1</v>
      </c>
      <c r="F236" s="167">
        <v>4035</v>
      </c>
      <c r="G236" s="166" t="s">
        <v>848</v>
      </c>
      <c r="H236" s="166" t="s">
        <v>724</v>
      </c>
      <c r="I236" s="166"/>
    </row>
    <row r="237" spans="1:9">
      <c r="A237" s="165">
        <v>234</v>
      </c>
      <c r="B237" s="166" t="s">
        <v>725</v>
      </c>
      <c r="C237" s="166" t="s">
        <v>839</v>
      </c>
      <c r="D237" s="165" t="s">
        <v>722</v>
      </c>
      <c r="E237" s="165">
        <v>1</v>
      </c>
      <c r="F237" s="167">
        <v>4035</v>
      </c>
      <c r="G237" s="166" t="s">
        <v>848</v>
      </c>
      <c r="H237" s="166" t="s">
        <v>724</v>
      </c>
      <c r="I237" s="166"/>
    </row>
    <row r="238" spans="1:9">
      <c r="A238" s="165">
        <v>235</v>
      </c>
      <c r="B238" s="166" t="s">
        <v>725</v>
      </c>
      <c r="C238" s="166" t="s">
        <v>839</v>
      </c>
      <c r="D238" s="165" t="s">
        <v>722</v>
      </c>
      <c r="E238" s="165">
        <v>1</v>
      </c>
      <c r="F238" s="167">
        <v>4035</v>
      </c>
      <c r="G238" s="166" t="s">
        <v>848</v>
      </c>
      <c r="H238" s="166" t="s">
        <v>724</v>
      </c>
      <c r="I238" s="166"/>
    </row>
    <row r="239" spans="1:9">
      <c r="A239" s="165">
        <v>236</v>
      </c>
      <c r="B239" s="166" t="s">
        <v>725</v>
      </c>
      <c r="C239" s="166" t="s">
        <v>839</v>
      </c>
      <c r="D239" s="165" t="s">
        <v>722</v>
      </c>
      <c r="E239" s="165">
        <v>1</v>
      </c>
      <c r="F239" s="167">
        <v>4035</v>
      </c>
      <c r="G239" s="166" t="s">
        <v>848</v>
      </c>
      <c r="H239" s="166" t="s">
        <v>724</v>
      </c>
      <c r="I239" s="166"/>
    </row>
    <row r="240" spans="1:9">
      <c r="A240" s="165">
        <v>237</v>
      </c>
      <c r="B240" s="166" t="s">
        <v>725</v>
      </c>
      <c r="C240" s="166" t="s">
        <v>839</v>
      </c>
      <c r="D240" s="165" t="s">
        <v>722</v>
      </c>
      <c r="E240" s="165">
        <v>1</v>
      </c>
      <c r="F240" s="167">
        <v>4035</v>
      </c>
      <c r="G240" s="166" t="s">
        <v>849</v>
      </c>
      <c r="H240" s="166" t="s">
        <v>724</v>
      </c>
      <c r="I240" s="166"/>
    </row>
    <row r="241" spans="1:9">
      <c r="A241" s="165">
        <v>238</v>
      </c>
      <c r="B241" s="166" t="s">
        <v>725</v>
      </c>
      <c r="C241" s="166" t="s">
        <v>839</v>
      </c>
      <c r="D241" s="165" t="s">
        <v>722</v>
      </c>
      <c r="E241" s="165">
        <v>1</v>
      </c>
      <c r="F241" s="167">
        <v>4035</v>
      </c>
      <c r="G241" s="166" t="s">
        <v>849</v>
      </c>
      <c r="H241" s="166" t="s">
        <v>724</v>
      </c>
      <c r="I241" s="166"/>
    </row>
    <row r="242" spans="1:9">
      <c r="A242" s="165">
        <v>239</v>
      </c>
      <c r="B242" s="166" t="s">
        <v>725</v>
      </c>
      <c r="C242" s="166" t="s">
        <v>839</v>
      </c>
      <c r="D242" s="165" t="s">
        <v>722</v>
      </c>
      <c r="E242" s="165">
        <v>1</v>
      </c>
      <c r="F242" s="167">
        <v>4035</v>
      </c>
      <c r="G242" s="166" t="s">
        <v>850</v>
      </c>
      <c r="H242" s="166" t="s">
        <v>724</v>
      </c>
      <c r="I242" s="166"/>
    </row>
    <row r="243" spans="1:9">
      <c r="A243" s="165">
        <v>240</v>
      </c>
      <c r="B243" s="166" t="s">
        <v>725</v>
      </c>
      <c r="C243" s="166" t="s">
        <v>839</v>
      </c>
      <c r="D243" s="165" t="s">
        <v>722</v>
      </c>
      <c r="E243" s="165">
        <v>1</v>
      </c>
      <c r="F243" s="167">
        <v>4035</v>
      </c>
      <c r="G243" s="166" t="s">
        <v>850</v>
      </c>
      <c r="H243" s="166" t="s">
        <v>724</v>
      </c>
      <c r="I243" s="166"/>
    </row>
    <row r="244" spans="1:9">
      <c r="A244" s="165">
        <v>241</v>
      </c>
      <c r="B244" s="166" t="s">
        <v>725</v>
      </c>
      <c r="C244" s="166" t="s">
        <v>839</v>
      </c>
      <c r="D244" s="165" t="s">
        <v>722</v>
      </c>
      <c r="E244" s="165">
        <v>1</v>
      </c>
      <c r="F244" s="167">
        <v>4035</v>
      </c>
      <c r="G244" s="166" t="s">
        <v>766</v>
      </c>
      <c r="H244" s="166" t="s">
        <v>724</v>
      </c>
      <c r="I244" s="166"/>
    </row>
    <row r="245" spans="1:9">
      <c r="A245" s="165">
        <v>242</v>
      </c>
      <c r="B245" s="166" t="s">
        <v>725</v>
      </c>
      <c r="C245" s="166" t="s">
        <v>839</v>
      </c>
      <c r="D245" s="165" t="s">
        <v>722</v>
      </c>
      <c r="E245" s="165">
        <v>1</v>
      </c>
      <c r="F245" s="167">
        <v>4035</v>
      </c>
      <c r="G245" s="166" t="s">
        <v>767</v>
      </c>
      <c r="H245" s="166" t="s">
        <v>724</v>
      </c>
      <c r="I245" s="166"/>
    </row>
    <row r="246" spans="1:9">
      <c r="A246" s="165">
        <v>243</v>
      </c>
      <c r="B246" s="166" t="s">
        <v>725</v>
      </c>
      <c r="C246" s="166" t="s">
        <v>839</v>
      </c>
      <c r="D246" s="165" t="s">
        <v>722</v>
      </c>
      <c r="E246" s="165">
        <v>1</v>
      </c>
      <c r="F246" s="167">
        <v>4035</v>
      </c>
      <c r="G246" s="166" t="s">
        <v>851</v>
      </c>
      <c r="H246" s="166" t="s">
        <v>724</v>
      </c>
      <c r="I246" s="166"/>
    </row>
    <row r="247" spans="1:9">
      <c r="A247" s="165">
        <v>244</v>
      </c>
      <c r="B247" s="166" t="s">
        <v>725</v>
      </c>
      <c r="C247" s="166" t="s">
        <v>839</v>
      </c>
      <c r="D247" s="165" t="s">
        <v>722</v>
      </c>
      <c r="E247" s="165">
        <v>1</v>
      </c>
      <c r="F247" s="167">
        <v>4035</v>
      </c>
      <c r="G247" s="166" t="s">
        <v>851</v>
      </c>
      <c r="H247" s="166" t="s">
        <v>724</v>
      </c>
      <c r="I247" s="166"/>
    </row>
    <row r="248" spans="1:9">
      <c r="A248" s="165">
        <v>245</v>
      </c>
      <c r="B248" s="166" t="s">
        <v>725</v>
      </c>
      <c r="C248" s="166" t="s">
        <v>839</v>
      </c>
      <c r="D248" s="165" t="s">
        <v>722</v>
      </c>
      <c r="E248" s="165">
        <v>1</v>
      </c>
      <c r="F248" s="167">
        <v>4035</v>
      </c>
      <c r="G248" s="166" t="s">
        <v>851</v>
      </c>
      <c r="H248" s="166" t="s">
        <v>724</v>
      </c>
      <c r="I248" s="166"/>
    </row>
    <row r="249" spans="1:9">
      <c r="A249" s="165">
        <v>246</v>
      </c>
      <c r="B249" s="166" t="s">
        <v>725</v>
      </c>
      <c r="C249" s="166" t="s">
        <v>839</v>
      </c>
      <c r="D249" s="165" t="s">
        <v>722</v>
      </c>
      <c r="E249" s="165">
        <v>1</v>
      </c>
      <c r="F249" s="167">
        <v>4035</v>
      </c>
      <c r="G249" s="166" t="s">
        <v>851</v>
      </c>
      <c r="H249" s="166" t="s">
        <v>724</v>
      </c>
      <c r="I249" s="166"/>
    </row>
    <row r="250" spans="1:9">
      <c r="A250" s="165">
        <v>247</v>
      </c>
      <c r="B250" s="166" t="s">
        <v>725</v>
      </c>
      <c r="C250" s="166" t="s">
        <v>839</v>
      </c>
      <c r="D250" s="165" t="s">
        <v>722</v>
      </c>
      <c r="E250" s="165">
        <v>1</v>
      </c>
      <c r="F250" s="167">
        <v>4035</v>
      </c>
      <c r="G250" s="166" t="s">
        <v>852</v>
      </c>
      <c r="H250" s="166" t="s">
        <v>724</v>
      </c>
      <c r="I250" s="166"/>
    </row>
    <row r="251" spans="1:9">
      <c r="A251" s="165">
        <v>248</v>
      </c>
      <c r="B251" s="166" t="s">
        <v>725</v>
      </c>
      <c r="C251" s="166" t="s">
        <v>839</v>
      </c>
      <c r="D251" s="165" t="s">
        <v>722</v>
      </c>
      <c r="E251" s="165">
        <v>1</v>
      </c>
      <c r="F251" s="167">
        <v>4035</v>
      </c>
      <c r="G251" s="166" t="s">
        <v>852</v>
      </c>
      <c r="H251" s="166" t="s">
        <v>724</v>
      </c>
      <c r="I251" s="166"/>
    </row>
    <row r="252" spans="1:9">
      <c r="A252" s="165">
        <v>249</v>
      </c>
      <c r="B252" s="166" t="s">
        <v>725</v>
      </c>
      <c r="C252" s="166" t="s">
        <v>839</v>
      </c>
      <c r="D252" s="165" t="s">
        <v>722</v>
      </c>
      <c r="E252" s="165">
        <v>1</v>
      </c>
      <c r="F252" s="167">
        <v>4035</v>
      </c>
      <c r="G252" s="166" t="s">
        <v>769</v>
      </c>
      <c r="H252" s="166" t="s">
        <v>724</v>
      </c>
      <c r="I252" s="166"/>
    </row>
    <row r="253" spans="1:9">
      <c r="A253" s="165">
        <v>250</v>
      </c>
      <c r="B253" s="166" t="s">
        <v>725</v>
      </c>
      <c r="C253" s="166" t="s">
        <v>839</v>
      </c>
      <c r="D253" s="165" t="s">
        <v>722</v>
      </c>
      <c r="E253" s="165">
        <v>1</v>
      </c>
      <c r="F253" s="167">
        <v>4035</v>
      </c>
      <c r="G253" s="166" t="s">
        <v>853</v>
      </c>
      <c r="H253" s="166" t="s">
        <v>724</v>
      </c>
      <c r="I253" s="166"/>
    </row>
    <row r="254" spans="1:9">
      <c r="A254" s="165">
        <v>251</v>
      </c>
      <c r="B254" s="166" t="s">
        <v>725</v>
      </c>
      <c r="C254" s="166" t="s">
        <v>839</v>
      </c>
      <c r="D254" s="165" t="s">
        <v>722</v>
      </c>
      <c r="E254" s="165">
        <v>1</v>
      </c>
      <c r="F254" s="167">
        <v>4035</v>
      </c>
      <c r="G254" s="166" t="s">
        <v>853</v>
      </c>
      <c r="H254" s="166" t="s">
        <v>724</v>
      </c>
      <c r="I254" s="166"/>
    </row>
    <row r="255" spans="1:9">
      <c r="A255" s="165">
        <v>252</v>
      </c>
      <c r="B255" s="166" t="s">
        <v>725</v>
      </c>
      <c r="C255" s="166" t="s">
        <v>839</v>
      </c>
      <c r="D255" s="165" t="s">
        <v>722</v>
      </c>
      <c r="E255" s="165">
        <v>1</v>
      </c>
      <c r="F255" s="167">
        <v>4035</v>
      </c>
      <c r="G255" s="166" t="s">
        <v>853</v>
      </c>
      <c r="H255" s="166" t="s">
        <v>724</v>
      </c>
      <c r="I255" s="166"/>
    </row>
    <row r="256" spans="1:9">
      <c r="A256" s="165">
        <v>253</v>
      </c>
      <c r="B256" s="166" t="s">
        <v>725</v>
      </c>
      <c r="C256" s="166" t="s">
        <v>839</v>
      </c>
      <c r="D256" s="165" t="s">
        <v>722</v>
      </c>
      <c r="E256" s="165">
        <v>1</v>
      </c>
      <c r="F256" s="167">
        <v>4035</v>
      </c>
      <c r="G256" s="166" t="s">
        <v>853</v>
      </c>
      <c r="H256" s="166" t="s">
        <v>724</v>
      </c>
      <c r="I256" s="166"/>
    </row>
    <row r="257" spans="1:9">
      <c r="A257" s="165">
        <v>254</v>
      </c>
      <c r="B257" s="166" t="s">
        <v>725</v>
      </c>
      <c r="C257" s="166" t="s">
        <v>839</v>
      </c>
      <c r="D257" s="165" t="s">
        <v>722</v>
      </c>
      <c r="E257" s="165">
        <v>1</v>
      </c>
      <c r="F257" s="167">
        <v>4035</v>
      </c>
      <c r="G257" s="166" t="s">
        <v>854</v>
      </c>
      <c r="H257" s="166" t="s">
        <v>724</v>
      </c>
      <c r="I257" s="166"/>
    </row>
    <row r="258" spans="1:9">
      <c r="A258" s="165">
        <v>255</v>
      </c>
      <c r="B258" s="166" t="s">
        <v>725</v>
      </c>
      <c r="C258" s="166" t="s">
        <v>839</v>
      </c>
      <c r="D258" s="165" t="s">
        <v>722</v>
      </c>
      <c r="E258" s="165">
        <v>1</v>
      </c>
      <c r="F258" s="167">
        <v>4035</v>
      </c>
      <c r="G258" s="166" t="s">
        <v>854</v>
      </c>
      <c r="H258" s="166" t="s">
        <v>724</v>
      </c>
      <c r="I258" s="166"/>
    </row>
    <row r="259" spans="1:9">
      <c r="A259" s="165">
        <v>256</v>
      </c>
      <c r="B259" s="166" t="s">
        <v>725</v>
      </c>
      <c r="C259" s="166" t="s">
        <v>839</v>
      </c>
      <c r="D259" s="165" t="s">
        <v>722</v>
      </c>
      <c r="E259" s="165">
        <v>1</v>
      </c>
      <c r="F259" s="167">
        <v>4035</v>
      </c>
      <c r="G259" s="166" t="s">
        <v>854</v>
      </c>
      <c r="H259" s="166" t="s">
        <v>724</v>
      </c>
      <c r="I259" s="166"/>
    </row>
    <row r="260" spans="1:9">
      <c r="A260" s="165">
        <v>257</v>
      </c>
      <c r="B260" s="166" t="s">
        <v>725</v>
      </c>
      <c r="C260" s="166" t="s">
        <v>839</v>
      </c>
      <c r="D260" s="165" t="s">
        <v>722</v>
      </c>
      <c r="E260" s="165">
        <v>1</v>
      </c>
      <c r="F260" s="167">
        <v>4035</v>
      </c>
      <c r="G260" s="166" t="s">
        <v>854</v>
      </c>
      <c r="H260" s="166" t="s">
        <v>724</v>
      </c>
      <c r="I260" s="166"/>
    </row>
    <row r="261" spans="1:9">
      <c r="A261" s="165">
        <v>258</v>
      </c>
      <c r="B261" s="166" t="s">
        <v>725</v>
      </c>
      <c r="C261" s="166" t="s">
        <v>839</v>
      </c>
      <c r="D261" s="165" t="s">
        <v>722</v>
      </c>
      <c r="E261" s="165">
        <v>1</v>
      </c>
      <c r="F261" s="167">
        <v>4035</v>
      </c>
      <c r="G261" s="166" t="s">
        <v>772</v>
      </c>
      <c r="H261" s="166" t="s">
        <v>724</v>
      </c>
      <c r="I261" s="166"/>
    </row>
    <row r="262" spans="1:9">
      <c r="A262" s="165">
        <v>259</v>
      </c>
      <c r="B262" s="166" t="s">
        <v>725</v>
      </c>
      <c r="C262" s="166" t="s">
        <v>839</v>
      </c>
      <c r="D262" s="165" t="s">
        <v>722</v>
      </c>
      <c r="E262" s="165">
        <v>1</v>
      </c>
      <c r="F262" s="167">
        <v>4035</v>
      </c>
      <c r="G262" s="166" t="s">
        <v>855</v>
      </c>
      <c r="H262" s="166" t="s">
        <v>724</v>
      </c>
      <c r="I262" s="166"/>
    </row>
    <row r="263" spans="1:9">
      <c r="A263" s="165">
        <v>260</v>
      </c>
      <c r="B263" s="166" t="s">
        <v>725</v>
      </c>
      <c r="C263" s="166" t="s">
        <v>839</v>
      </c>
      <c r="D263" s="165" t="s">
        <v>722</v>
      </c>
      <c r="E263" s="165">
        <v>1</v>
      </c>
      <c r="F263" s="167">
        <v>4035</v>
      </c>
      <c r="G263" s="166" t="s">
        <v>856</v>
      </c>
      <c r="H263" s="166" t="s">
        <v>724</v>
      </c>
      <c r="I263" s="166"/>
    </row>
    <row r="264" spans="1:9">
      <c r="A264" s="165">
        <v>261</v>
      </c>
      <c r="B264" s="166" t="s">
        <v>725</v>
      </c>
      <c r="C264" s="166" t="s">
        <v>839</v>
      </c>
      <c r="D264" s="165" t="s">
        <v>722</v>
      </c>
      <c r="E264" s="165">
        <v>1</v>
      </c>
      <c r="F264" s="167">
        <v>4035</v>
      </c>
      <c r="G264" s="166" t="s">
        <v>856</v>
      </c>
      <c r="H264" s="166" t="s">
        <v>724</v>
      </c>
      <c r="I264" s="166"/>
    </row>
    <row r="265" spans="1:9">
      <c r="A265" s="165">
        <v>262</v>
      </c>
      <c r="B265" s="166" t="s">
        <v>725</v>
      </c>
      <c r="C265" s="166" t="s">
        <v>839</v>
      </c>
      <c r="D265" s="165" t="s">
        <v>722</v>
      </c>
      <c r="E265" s="165">
        <v>1</v>
      </c>
      <c r="F265" s="167">
        <v>4035</v>
      </c>
      <c r="G265" s="166" t="s">
        <v>856</v>
      </c>
      <c r="H265" s="166" t="s">
        <v>724</v>
      </c>
      <c r="I265" s="166"/>
    </row>
    <row r="266" spans="1:9">
      <c r="A266" s="165">
        <v>263</v>
      </c>
      <c r="B266" s="166" t="s">
        <v>725</v>
      </c>
      <c r="C266" s="166" t="s">
        <v>839</v>
      </c>
      <c r="D266" s="165" t="s">
        <v>722</v>
      </c>
      <c r="E266" s="165">
        <v>1</v>
      </c>
      <c r="F266" s="167">
        <v>4035</v>
      </c>
      <c r="G266" s="166" t="s">
        <v>856</v>
      </c>
      <c r="H266" s="166" t="s">
        <v>724</v>
      </c>
      <c r="I266" s="166"/>
    </row>
    <row r="267" spans="1:9">
      <c r="A267" s="165">
        <v>264</v>
      </c>
      <c r="B267" s="166" t="s">
        <v>725</v>
      </c>
      <c r="C267" s="166" t="s">
        <v>839</v>
      </c>
      <c r="D267" s="165" t="s">
        <v>722</v>
      </c>
      <c r="E267" s="165">
        <v>1</v>
      </c>
      <c r="F267" s="167">
        <v>4035</v>
      </c>
      <c r="G267" s="166" t="s">
        <v>857</v>
      </c>
      <c r="H267" s="166" t="s">
        <v>724</v>
      </c>
      <c r="I267" s="166"/>
    </row>
    <row r="268" spans="1:9">
      <c r="A268" s="165">
        <v>265</v>
      </c>
      <c r="B268" s="166" t="s">
        <v>725</v>
      </c>
      <c r="C268" s="166" t="s">
        <v>839</v>
      </c>
      <c r="D268" s="165" t="s">
        <v>722</v>
      </c>
      <c r="E268" s="165">
        <v>1</v>
      </c>
      <c r="F268" s="167">
        <v>4035</v>
      </c>
      <c r="G268" s="166" t="s">
        <v>857</v>
      </c>
      <c r="H268" s="166" t="s">
        <v>724</v>
      </c>
      <c r="I268" s="166"/>
    </row>
    <row r="269" spans="1:9">
      <c r="A269" s="165">
        <v>266</v>
      </c>
      <c r="B269" s="166" t="s">
        <v>725</v>
      </c>
      <c r="C269" s="166" t="s">
        <v>839</v>
      </c>
      <c r="D269" s="165" t="s">
        <v>722</v>
      </c>
      <c r="E269" s="165">
        <v>1</v>
      </c>
      <c r="F269" s="167">
        <v>4035</v>
      </c>
      <c r="G269" s="166" t="s">
        <v>858</v>
      </c>
      <c r="H269" s="166" t="s">
        <v>724</v>
      </c>
      <c r="I269" s="166"/>
    </row>
    <row r="270" spans="1:9">
      <c r="A270" s="165">
        <v>267</v>
      </c>
      <c r="B270" s="166" t="s">
        <v>725</v>
      </c>
      <c r="C270" s="166" t="s">
        <v>839</v>
      </c>
      <c r="D270" s="165" t="s">
        <v>722</v>
      </c>
      <c r="E270" s="165">
        <v>1</v>
      </c>
      <c r="F270" s="167">
        <v>4035</v>
      </c>
      <c r="G270" s="166" t="s">
        <v>858</v>
      </c>
      <c r="H270" s="166" t="s">
        <v>724</v>
      </c>
      <c r="I270" s="166"/>
    </row>
    <row r="271" spans="1:9">
      <c r="A271" s="165">
        <v>268</v>
      </c>
      <c r="B271" s="166" t="s">
        <v>725</v>
      </c>
      <c r="C271" s="166" t="s">
        <v>839</v>
      </c>
      <c r="D271" s="165" t="s">
        <v>722</v>
      </c>
      <c r="E271" s="165">
        <v>1</v>
      </c>
      <c r="F271" s="167">
        <v>4035</v>
      </c>
      <c r="G271" s="166" t="s">
        <v>859</v>
      </c>
      <c r="H271" s="166" t="s">
        <v>724</v>
      </c>
      <c r="I271" s="166"/>
    </row>
    <row r="272" spans="1:9">
      <c r="A272" s="165">
        <v>269</v>
      </c>
      <c r="B272" s="166" t="s">
        <v>725</v>
      </c>
      <c r="C272" s="166" t="s">
        <v>839</v>
      </c>
      <c r="D272" s="165" t="s">
        <v>722</v>
      </c>
      <c r="E272" s="165">
        <v>1</v>
      </c>
      <c r="F272" s="167">
        <v>4035</v>
      </c>
      <c r="G272" s="166" t="s">
        <v>859</v>
      </c>
      <c r="H272" s="166" t="s">
        <v>724</v>
      </c>
      <c r="I272" s="166"/>
    </row>
    <row r="273" spans="1:9">
      <c r="A273" s="165">
        <v>270</v>
      </c>
      <c r="B273" s="166" t="s">
        <v>725</v>
      </c>
      <c r="C273" s="166" t="s">
        <v>839</v>
      </c>
      <c r="D273" s="165" t="s">
        <v>722</v>
      </c>
      <c r="E273" s="165">
        <v>1</v>
      </c>
      <c r="F273" s="167">
        <v>4035</v>
      </c>
      <c r="G273" s="166" t="s">
        <v>796</v>
      </c>
      <c r="H273" s="166" t="s">
        <v>724</v>
      </c>
      <c r="I273" s="166"/>
    </row>
    <row r="274" spans="1:9">
      <c r="A274" s="165">
        <v>271</v>
      </c>
      <c r="B274" s="166" t="s">
        <v>725</v>
      </c>
      <c r="C274" s="166" t="s">
        <v>839</v>
      </c>
      <c r="D274" s="165" t="s">
        <v>722</v>
      </c>
      <c r="E274" s="165">
        <v>1</v>
      </c>
      <c r="F274" s="167">
        <v>4035</v>
      </c>
      <c r="G274" s="166" t="s">
        <v>860</v>
      </c>
      <c r="H274" s="166" t="s">
        <v>724</v>
      </c>
      <c r="I274" s="166"/>
    </row>
    <row r="275" spans="1:9">
      <c r="A275" s="165">
        <v>272</v>
      </c>
      <c r="B275" s="166" t="s">
        <v>725</v>
      </c>
      <c r="C275" s="166" t="s">
        <v>839</v>
      </c>
      <c r="D275" s="165" t="s">
        <v>722</v>
      </c>
      <c r="E275" s="165">
        <v>1</v>
      </c>
      <c r="F275" s="167">
        <v>4035</v>
      </c>
      <c r="G275" s="166" t="s">
        <v>860</v>
      </c>
      <c r="H275" s="166" t="s">
        <v>724</v>
      </c>
      <c r="I275" s="166"/>
    </row>
    <row r="276" spans="1:9">
      <c r="A276" s="165">
        <v>273</v>
      </c>
      <c r="B276" s="166" t="s">
        <v>725</v>
      </c>
      <c r="C276" s="166" t="s">
        <v>839</v>
      </c>
      <c r="D276" s="165" t="s">
        <v>722</v>
      </c>
      <c r="E276" s="165">
        <v>1</v>
      </c>
      <c r="F276" s="167">
        <v>4035</v>
      </c>
      <c r="G276" s="166" t="s">
        <v>861</v>
      </c>
      <c r="H276" s="166" t="s">
        <v>724</v>
      </c>
      <c r="I276" s="166"/>
    </row>
    <row r="277" spans="1:9">
      <c r="A277" s="165">
        <v>274</v>
      </c>
      <c r="B277" s="166" t="s">
        <v>725</v>
      </c>
      <c r="C277" s="166" t="s">
        <v>839</v>
      </c>
      <c r="D277" s="165" t="s">
        <v>722</v>
      </c>
      <c r="E277" s="165">
        <v>1</v>
      </c>
      <c r="F277" s="167">
        <v>4035</v>
      </c>
      <c r="G277" s="166" t="s">
        <v>861</v>
      </c>
      <c r="H277" s="166" t="s">
        <v>724</v>
      </c>
      <c r="I277" s="166"/>
    </row>
    <row r="278" spans="1:9">
      <c r="A278" s="165">
        <v>275</v>
      </c>
      <c r="B278" s="166" t="s">
        <v>725</v>
      </c>
      <c r="C278" s="166" t="s">
        <v>839</v>
      </c>
      <c r="D278" s="165" t="s">
        <v>722</v>
      </c>
      <c r="E278" s="165">
        <v>1</v>
      </c>
      <c r="F278" s="167">
        <v>4035</v>
      </c>
      <c r="G278" s="166" t="s">
        <v>861</v>
      </c>
      <c r="H278" s="166" t="s">
        <v>724</v>
      </c>
      <c r="I278" s="166"/>
    </row>
    <row r="279" spans="1:9">
      <c r="A279" s="165">
        <v>276</v>
      </c>
      <c r="B279" s="166" t="s">
        <v>725</v>
      </c>
      <c r="C279" s="166" t="s">
        <v>839</v>
      </c>
      <c r="D279" s="165" t="s">
        <v>722</v>
      </c>
      <c r="E279" s="165">
        <v>1</v>
      </c>
      <c r="F279" s="167">
        <v>4035</v>
      </c>
      <c r="G279" s="166" t="s">
        <v>861</v>
      </c>
      <c r="H279" s="166" t="s">
        <v>724</v>
      </c>
      <c r="I279" s="166"/>
    </row>
    <row r="280" spans="1:9">
      <c r="A280" s="165">
        <v>277</v>
      </c>
      <c r="B280" s="166" t="s">
        <v>725</v>
      </c>
      <c r="C280" s="166" t="s">
        <v>839</v>
      </c>
      <c r="D280" s="165" t="s">
        <v>722</v>
      </c>
      <c r="E280" s="165">
        <v>1</v>
      </c>
      <c r="F280" s="167">
        <v>4035</v>
      </c>
      <c r="G280" s="166" t="s">
        <v>862</v>
      </c>
      <c r="H280" s="166" t="s">
        <v>724</v>
      </c>
      <c r="I280" s="166"/>
    </row>
    <row r="281" spans="1:9">
      <c r="A281" s="165">
        <v>278</v>
      </c>
      <c r="B281" s="166" t="s">
        <v>725</v>
      </c>
      <c r="C281" s="166" t="s">
        <v>839</v>
      </c>
      <c r="D281" s="165" t="s">
        <v>722</v>
      </c>
      <c r="E281" s="165">
        <v>1</v>
      </c>
      <c r="F281" s="167">
        <v>4035</v>
      </c>
      <c r="G281" s="166" t="s">
        <v>862</v>
      </c>
      <c r="H281" s="166" t="s">
        <v>724</v>
      </c>
      <c r="I281" s="166"/>
    </row>
    <row r="282" spans="1:9">
      <c r="A282" s="165">
        <v>279</v>
      </c>
      <c r="B282" s="166" t="s">
        <v>725</v>
      </c>
      <c r="C282" s="166" t="s">
        <v>839</v>
      </c>
      <c r="D282" s="165" t="s">
        <v>722</v>
      </c>
      <c r="E282" s="165">
        <v>1</v>
      </c>
      <c r="F282" s="167">
        <v>4035</v>
      </c>
      <c r="G282" s="166" t="s">
        <v>863</v>
      </c>
      <c r="H282" s="166" t="s">
        <v>724</v>
      </c>
      <c r="I282" s="166"/>
    </row>
    <row r="283" spans="1:9">
      <c r="A283" s="165">
        <v>280</v>
      </c>
      <c r="B283" s="166" t="s">
        <v>725</v>
      </c>
      <c r="C283" s="166" t="s">
        <v>839</v>
      </c>
      <c r="D283" s="165" t="s">
        <v>722</v>
      </c>
      <c r="E283" s="165">
        <v>1</v>
      </c>
      <c r="F283" s="167">
        <v>4035</v>
      </c>
      <c r="G283" s="166" t="s">
        <v>863</v>
      </c>
      <c r="H283" s="166" t="s">
        <v>724</v>
      </c>
      <c r="I283" s="166"/>
    </row>
    <row r="284" spans="1:9">
      <c r="A284" s="165">
        <v>281</v>
      </c>
      <c r="B284" s="166" t="s">
        <v>725</v>
      </c>
      <c r="C284" s="166" t="s">
        <v>839</v>
      </c>
      <c r="D284" s="165" t="s">
        <v>722</v>
      </c>
      <c r="E284" s="165">
        <v>1</v>
      </c>
      <c r="F284" s="167">
        <v>4035</v>
      </c>
      <c r="G284" s="166" t="s">
        <v>864</v>
      </c>
      <c r="H284" s="166" t="s">
        <v>724</v>
      </c>
      <c r="I284" s="166"/>
    </row>
    <row r="285" spans="1:9">
      <c r="A285" s="165">
        <v>282</v>
      </c>
      <c r="B285" s="166" t="s">
        <v>725</v>
      </c>
      <c r="C285" s="166" t="s">
        <v>839</v>
      </c>
      <c r="D285" s="165" t="s">
        <v>722</v>
      </c>
      <c r="E285" s="165">
        <v>1</v>
      </c>
      <c r="F285" s="167">
        <v>4035</v>
      </c>
      <c r="G285" s="166" t="s">
        <v>864</v>
      </c>
      <c r="H285" s="166" t="s">
        <v>724</v>
      </c>
      <c r="I285" s="166"/>
    </row>
    <row r="286" spans="1:9">
      <c r="A286" s="165">
        <v>283</v>
      </c>
      <c r="B286" s="166" t="s">
        <v>725</v>
      </c>
      <c r="C286" s="166" t="s">
        <v>839</v>
      </c>
      <c r="D286" s="165" t="s">
        <v>722</v>
      </c>
      <c r="E286" s="165">
        <v>1</v>
      </c>
      <c r="F286" s="167">
        <v>4035</v>
      </c>
      <c r="G286" s="166" t="s">
        <v>864</v>
      </c>
      <c r="H286" s="166" t="s">
        <v>724</v>
      </c>
      <c r="I286" s="166"/>
    </row>
    <row r="287" spans="1:9">
      <c r="A287" s="165">
        <v>284</v>
      </c>
      <c r="B287" s="166" t="s">
        <v>725</v>
      </c>
      <c r="C287" s="166" t="s">
        <v>839</v>
      </c>
      <c r="D287" s="165" t="s">
        <v>722</v>
      </c>
      <c r="E287" s="165">
        <v>1</v>
      </c>
      <c r="F287" s="167">
        <v>4035</v>
      </c>
      <c r="G287" s="166" t="s">
        <v>864</v>
      </c>
      <c r="H287" s="166" t="s">
        <v>724</v>
      </c>
      <c r="I287" s="166"/>
    </row>
    <row r="288" spans="1:9">
      <c r="A288" s="165">
        <v>285</v>
      </c>
      <c r="B288" s="166" t="s">
        <v>725</v>
      </c>
      <c r="C288" s="166" t="s">
        <v>839</v>
      </c>
      <c r="D288" s="165" t="s">
        <v>722</v>
      </c>
      <c r="E288" s="165">
        <v>1</v>
      </c>
      <c r="F288" s="167">
        <v>4035</v>
      </c>
      <c r="G288" s="166" t="s">
        <v>865</v>
      </c>
      <c r="H288" s="166" t="s">
        <v>724</v>
      </c>
      <c r="I288" s="166"/>
    </row>
    <row r="289" spans="1:9">
      <c r="A289" s="165">
        <v>286</v>
      </c>
      <c r="B289" s="166" t="s">
        <v>725</v>
      </c>
      <c r="C289" s="166" t="s">
        <v>839</v>
      </c>
      <c r="D289" s="165" t="s">
        <v>722</v>
      </c>
      <c r="E289" s="165">
        <v>1</v>
      </c>
      <c r="F289" s="167">
        <v>4035</v>
      </c>
      <c r="G289" s="166" t="s">
        <v>865</v>
      </c>
      <c r="H289" s="166" t="s">
        <v>724</v>
      </c>
      <c r="I289" s="166"/>
    </row>
    <row r="290" spans="1:9">
      <c r="A290" s="165">
        <v>287</v>
      </c>
      <c r="B290" s="166" t="s">
        <v>725</v>
      </c>
      <c r="C290" s="166" t="s">
        <v>839</v>
      </c>
      <c r="D290" s="165" t="s">
        <v>722</v>
      </c>
      <c r="E290" s="165">
        <v>1</v>
      </c>
      <c r="F290" s="167">
        <v>4035</v>
      </c>
      <c r="G290" s="166" t="s">
        <v>865</v>
      </c>
      <c r="H290" s="166" t="s">
        <v>724</v>
      </c>
      <c r="I290" s="166"/>
    </row>
    <row r="291" spans="1:9">
      <c r="A291" s="165">
        <v>288</v>
      </c>
      <c r="B291" s="166" t="s">
        <v>725</v>
      </c>
      <c r="C291" s="166" t="s">
        <v>839</v>
      </c>
      <c r="D291" s="165" t="s">
        <v>722</v>
      </c>
      <c r="E291" s="165">
        <v>1</v>
      </c>
      <c r="F291" s="167">
        <v>4035</v>
      </c>
      <c r="G291" s="166" t="s">
        <v>865</v>
      </c>
      <c r="H291" s="166" t="s">
        <v>724</v>
      </c>
      <c r="I291" s="166"/>
    </row>
    <row r="292" spans="1:9">
      <c r="A292" s="165">
        <v>289</v>
      </c>
      <c r="B292" s="166" t="s">
        <v>725</v>
      </c>
      <c r="C292" s="166" t="s">
        <v>839</v>
      </c>
      <c r="D292" s="165" t="s">
        <v>722</v>
      </c>
      <c r="E292" s="165">
        <v>1</v>
      </c>
      <c r="F292" s="167">
        <v>4035</v>
      </c>
      <c r="G292" s="166" t="s">
        <v>865</v>
      </c>
      <c r="H292" s="166" t="s">
        <v>724</v>
      </c>
      <c r="I292" s="166"/>
    </row>
    <row r="293" spans="1:9">
      <c r="A293" s="165">
        <v>290</v>
      </c>
      <c r="B293" s="166" t="s">
        <v>725</v>
      </c>
      <c r="C293" s="166" t="s">
        <v>839</v>
      </c>
      <c r="D293" s="165" t="s">
        <v>722</v>
      </c>
      <c r="E293" s="165">
        <v>1</v>
      </c>
      <c r="F293" s="167">
        <v>4035</v>
      </c>
      <c r="G293" s="166" t="s">
        <v>866</v>
      </c>
      <c r="H293" s="166" t="s">
        <v>724</v>
      </c>
      <c r="I293" s="166"/>
    </row>
    <row r="294" spans="1:9">
      <c r="A294" s="165">
        <v>291</v>
      </c>
      <c r="B294" s="166" t="s">
        <v>725</v>
      </c>
      <c r="C294" s="166" t="s">
        <v>839</v>
      </c>
      <c r="D294" s="165" t="s">
        <v>722</v>
      </c>
      <c r="E294" s="165">
        <v>1</v>
      </c>
      <c r="F294" s="167">
        <v>4035</v>
      </c>
      <c r="G294" s="166" t="s">
        <v>867</v>
      </c>
      <c r="H294" s="166" t="s">
        <v>724</v>
      </c>
      <c r="I294" s="166"/>
    </row>
    <row r="295" spans="1:9">
      <c r="A295" s="165">
        <v>292</v>
      </c>
      <c r="B295" s="166" t="s">
        <v>725</v>
      </c>
      <c r="C295" s="166" t="s">
        <v>839</v>
      </c>
      <c r="D295" s="165" t="s">
        <v>722</v>
      </c>
      <c r="E295" s="165">
        <v>1</v>
      </c>
      <c r="F295" s="167">
        <v>4035</v>
      </c>
      <c r="G295" s="166" t="s">
        <v>867</v>
      </c>
      <c r="H295" s="166" t="s">
        <v>724</v>
      </c>
      <c r="I295" s="166"/>
    </row>
    <row r="296" spans="1:9">
      <c r="A296" s="165">
        <v>293</v>
      </c>
      <c r="B296" s="166" t="s">
        <v>725</v>
      </c>
      <c r="C296" s="166" t="s">
        <v>839</v>
      </c>
      <c r="D296" s="165" t="s">
        <v>722</v>
      </c>
      <c r="E296" s="165">
        <v>1</v>
      </c>
      <c r="F296" s="167">
        <v>4035</v>
      </c>
      <c r="G296" s="166" t="s">
        <v>867</v>
      </c>
      <c r="H296" s="166" t="s">
        <v>724</v>
      </c>
      <c r="I296" s="166"/>
    </row>
    <row r="297" spans="1:9">
      <c r="A297" s="165">
        <v>294</v>
      </c>
      <c r="B297" s="166" t="s">
        <v>725</v>
      </c>
      <c r="C297" s="166" t="s">
        <v>839</v>
      </c>
      <c r="D297" s="165" t="s">
        <v>722</v>
      </c>
      <c r="E297" s="165">
        <v>1</v>
      </c>
      <c r="F297" s="167">
        <v>4035</v>
      </c>
      <c r="G297" s="166" t="s">
        <v>867</v>
      </c>
      <c r="H297" s="166" t="s">
        <v>724</v>
      </c>
      <c r="I297" s="166"/>
    </row>
    <row r="298" spans="1:9">
      <c r="A298" s="165">
        <v>295</v>
      </c>
      <c r="B298" s="166" t="s">
        <v>725</v>
      </c>
      <c r="C298" s="166" t="s">
        <v>839</v>
      </c>
      <c r="D298" s="165" t="s">
        <v>722</v>
      </c>
      <c r="E298" s="165">
        <v>1</v>
      </c>
      <c r="F298" s="167">
        <v>4035</v>
      </c>
      <c r="G298" s="166" t="s">
        <v>868</v>
      </c>
      <c r="H298" s="166" t="s">
        <v>724</v>
      </c>
      <c r="I298" s="166"/>
    </row>
    <row r="299" spans="1:9">
      <c r="A299" s="165">
        <v>296</v>
      </c>
      <c r="B299" s="166" t="s">
        <v>725</v>
      </c>
      <c r="C299" s="166" t="s">
        <v>839</v>
      </c>
      <c r="D299" s="165" t="s">
        <v>722</v>
      </c>
      <c r="E299" s="165">
        <v>1</v>
      </c>
      <c r="F299" s="167">
        <v>4035</v>
      </c>
      <c r="G299" s="166" t="s">
        <v>868</v>
      </c>
      <c r="H299" s="166" t="s">
        <v>724</v>
      </c>
      <c r="I299" s="166"/>
    </row>
    <row r="300" spans="1:9">
      <c r="A300" s="165">
        <v>297</v>
      </c>
      <c r="B300" s="166" t="s">
        <v>725</v>
      </c>
      <c r="C300" s="166" t="s">
        <v>839</v>
      </c>
      <c r="D300" s="165" t="s">
        <v>722</v>
      </c>
      <c r="E300" s="165">
        <v>1</v>
      </c>
      <c r="F300" s="167">
        <v>4035</v>
      </c>
      <c r="G300" s="166" t="s">
        <v>868</v>
      </c>
      <c r="H300" s="166" t="s">
        <v>724</v>
      </c>
      <c r="I300" s="166"/>
    </row>
    <row r="301" spans="1:9">
      <c r="A301" s="165">
        <v>298</v>
      </c>
      <c r="B301" s="166" t="s">
        <v>725</v>
      </c>
      <c r="C301" s="166" t="s">
        <v>839</v>
      </c>
      <c r="D301" s="165" t="s">
        <v>722</v>
      </c>
      <c r="E301" s="165">
        <v>1</v>
      </c>
      <c r="F301" s="167">
        <v>4035</v>
      </c>
      <c r="G301" s="166" t="s">
        <v>868</v>
      </c>
      <c r="H301" s="166" t="s">
        <v>724</v>
      </c>
      <c r="I301" s="166"/>
    </row>
    <row r="302" spans="1:9">
      <c r="A302" s="165">
        <v>299</v>
      </c>
      <c r="B302" s="166" t="s">
        <v>725</v>
      </c>
      <c r="C302" s="166" t="s">
        <v>839</v>
      </c>
      <c r="D302" s="165" t="s">
        <v>722</v>
      </c>
      <c r="E302" s="165">
        <v>1</v>
      </c>
      <c r="F302" s="167">
        <v>4035</v>
      </c>
      <c r="G302" s="166" t="s">
        <v>757</v>
      </c>
      <c r="H302" s="166" t="s">
        <v>724</v>
      </c>
      <c r="I302" s="166"/>
    </row>
    <row r="303" spans="1:9">
      <c r="A303" s="165">
        <v>300</v>
      </c>
      <c r="B303" s="166" t="s">
        <v>725</v>
      </c>
      <c r="C303" s="166" t="s">
        <v>839</v>
      </c>
      <c r="D303" s="165" t="s">
        <v>722</v>
      </c>
      <c r="E303" s="165">
        <v>1</v>
      </c>
      <c r="F303" s="167">
        <v>4035</v>
      </c>
      <c r="G303" s="166" t="s">
        <v>869</v>
      </c>
      <c r="H303" s="166" t="s">
        <v>724</v>
      </c>
      <c r="I303" s="166"/>
    </row>
    <row r="304" spans="1:9">
      <c r="A304" s="165">
        <v>301</v>
      </c>
      <c r="B304" s="166" t="s">
        <v>725</v>
      </c>
      <c r="C304" s="166" t="s">
        <v>839</v>
      </c>
      <c r="D304" s="165" t="s">
        <v>722</v>
      </c>
      <c r="E304" s="165">
        <v>1</v>
      </c>
      <c r="F304" s="167">
        <v>4035</v>
      </c>
      <c r="G304" s="166" t="s">
        <v>869</v>
      </c>
      <c r="H304" s="166" t="s">
        <v>724</v>
      </c>
      <c r="I304" s="166"/>
    </row>
    <row r="305" spans="1:9">
      <c r="A305" s="165">
        <v>302</v>
      </c>
      <c r="B305" s="166" t="s">
        <v>725</v>
      </c>
      <c r="C305" s="166" t="s">
        <v>839</v>
      </c>
      <c r="D305" s="165" t="s">
        <v>722</v>
      </c>
      <c r="E305" s="165">
        <v>1</v>
      </c>
      <c r="F305" s="167">
        <v>4035</v>
      </c>
      <c r="G305" s="166" t="s">
        <v>870</v>
      </c>
      <c r="H305" s="166" t="s">
        <v>724</v>
      </c>
      <c r="I305" s="166"/>
    </row>
    <row r="306" spans="1:9">
      <c r="A306" s="165">
        <v>303</v>
      </c>
      <c r="B306" s="166" t="s">
        <v>725</v>
      </c>
      <c r="C306" s="166" t="s">
        <v>839</v>
      </c>
      <c r="D306" s="165" t="s">
        <v>722</v>
      </c>
      <c r="E306" s="165">
        <v>1</v>
      </c>
      <c r="F306" s="167">
        <v>4035</v>
      </c>
      <c r="G306" s="166" t="s">
        <v>870</v>
      </c>
      <c r="H306" s="166" t="s">
        <v>724</v>
      </c>
      <c r="I306" s="166"/>
    </row>
    <row r="307" spans="1:9">
      <c r="A307" s="165">
        <v>304</v>
      </c>
      <c r="B307" s="166" t="s">
        <v>725</v>
      </c>
      <c r="C307" s="166" t="s">
        <v>839</v>
      </c>
      <c r="D307" s="165" t="s">
        <v>722</v>
      </c>
      <c r="E307" s="165">
        <v>1</v>
      </c>
      <c r="F307" s="167">
        <v>4035</v>
      </c>
      <c r="G307" s="166" t="s">
        <v>870</v>
      </c>
      <c r="H307" s="166" t="s">
        <v>724</v>
      </c>
      <c r="I307" s="166"/>
    </row>
    <row r="308" spans="1:9">
      <c r="A308" s="165">
        <v>305</v>
      </c>
      <c r="B308" s="166" t="s">
        <v>725</v>
      </c>
      <c r="C308" s="166" t="s">
        <v>839</v>
      </c>
      <c r="D308" s="165" t="s">
        <v>722</v>
      </c>
      <c r="E308" s="165">
        <v>1</v>
      </c>
      <c r="F308" s="167">
        <v>4035</v>
      </c>
      <c r="G308" s="166" t="s">
        <v>871</v>
      </c>
      <c r="H308" s="166" t="s">
        <v>724</v>
      </c>
      <c r="I308" s="166"/>
    </row>
    <row r="309" spans="1:9">
      <c r="A309" s="165">
        <v>306</v>
      </c>
      <c r="B309" s="166" t="s">
        <v>725</v>
      </c>
      <c r="C309" s="166" t="s">
        <v>839</v>
      </c>
      <c r="D309" s="165" t="s">
        <v>722</v>
      </c>
      <c r="E309" s="165">
        <v>1</v>
      </c>
      <c r="F309" s="167">
        <v>4035</v>
      </c>
      <c r="G309" s="166" t="s">
        <v>871</v>
      </c>
      <c r="H309" s="166" t="s">
        <v>724</v>
      </c>
      <c r="I309" s="166"/>
    </row>
    <row r="310" spans="1:9">
      <c r="A310" s="165">
        <v>307</v>
      </c>
      <c r="B310" s="509" t="s">
        <v>872</v>
      </c>
      <c r="C310" s="509" t="s">
        <v>873</v>
      </c>
      <c r="D310" s="165" t="s">
        <v>722</v>
      </c>
      <c r="E310" s="165">
        <v>1</v>
      </c>
      <c r="F310" s="167">
        <v>1284</v>
      </c>
      <c r="G310" s="166" t="s">
        <v>830</v>
      </c>
      <c r="H310" s="166" t="s">
        <v>724</v>
      </c>
      <c r="I310" s="166"/>
    </row>
    <row r="311" spans="1:9">
      <c r="A311" s="165">
        <v>308</v>
      </c>
      <c r="B311" s="509" t="s">
        <v>872</v>
      </c>
      <c r="C311" s="166"/>
      <c r="D311" s="165" t="s">
        <v>722</v>
      </c>
      <c r="E311" s="165">
        <v>1</v>
      </c>
      <c r="F311" s="167">
        <v>1284</v>
      </c>
      <c r="G311" s="166" t="s">
        <v>830</v>
      </c>
      <c r="H311" s="166" t="s">
        <v>724</v>
      </c>
      <c r="I311" s="166"/>
    </row>
    <row r="312" spans="1:9">
      <c r="A312" s="165">
        <v>309</v>
      </c>
      <c r="B312" s="509" t="s">
        <v>872</v>
      </c>
      <c r="C312" s="166"/>
      <c r="D312" s="165" t="s">
        <v>722</v>
      </c>
      <c r="E312" s="165">
        <v>1</v>
      </c>
      <c r="F312" s="167">
        <v>1284</v>
      </c>
      <c r="G312" s="166" t="s">
        <v>874</v>
      </c>
      <c r="H312" s="166" t="s">
        <v>724</v>
      </c>
      <c r="I312" s="166"/>
    </row>
    <row r="313" spans="1:9">
      <c r="A313" s="165">
        <v>310</v>
      </c>
      <c r="B313" s="509" t="s">
        <v>872</v>
      </c>
      <c r="C313" s="166"/>
      <c r="D313" s="165" t="s">
        <v>722</v>
      </c>
      <c r="E313" s="165">
        <v>1</v>
      </c>
      <c r="F313" s="167">
        <v>1284</v>
      </c>
      <c r="G313" s="166" t="s">
        <v>768</v>
      </c>
      <c r="H313" s="166" t="s">
        <v>724</v>
      </c>
      <c r="I313" s="166"/>
    </row>
    <row r="314" spans="1:9">
      <c r="A314" s="165">
        <v>311</v>
      </c>
      <c r="B314" s="509" t="s">
        <v>872</v>
      </c>
      <c r="C314" s="166"/>
      <c r="D314" s="165" t="s">
        <v>722</v>
      </c>
      <c r="E314" s="165">
        <v>1</v>
      </c>
      <c r="F314" s="167">
        <v>1284</v>
      </c>
      <c r="G314" s="166" t="s">
        <v>825</v>
      </c>
      <c r="H314" s="166" t="s">
        <v>724</v>
      </c>
      <c r="I314" s="166"/>
    </row>
    <row r="315" spans="1:9">
      <c r="A315" s="165">
        <v>312</v>
      </c>
      <c r="B315" s="509" t="s">
        <v>872</v>
      </c>
      <c r="C315" s="166"/>
      <c r="D315" s="165" t="s">
        <v>722</v>
      </c>
      <c r="E315" s="165">
        <v>1</v>
      </c>
      <c r="F315" s="167">
        <v>1284</v>
      </c>
      <c r="G315" s="166" t="s">
        <v>831</v>
      </c>
      <c r="H315" s="166" t="s">
        <v>724</v>
      </c>
      <c r="I315" s="166"/>
    </row>
    <row r="316" spans="1:9">
      <c r="A316" s="165">
        <v>313</v>
      </c>
      <c r="B316" s="509" t="s">
        <v>872</v>
      </c>
      <c r="C316" s="166"/>
      <c r="D316" s="165" t="s">
        <v>722</v>
      </c>
      <c r="E316" s="165">
        <v>1</v>
      </c>
      <c r="F316" s="167">
        <v>1284</v>
      </c>
      <c r="G316" s="166" t="s">
        <v>832</v>
      </c>
      <c r="H316" s="166" t="s">
        <v>724</v>
      </c>
      <c r="I316" s="166"/>
    </row>
    <row r="317" spans="1:9">
      <c r="A317" s="165">
        <v>314</v>
      </c>
      <c r="B317" s="509" t="s">
        <v>872</v>
      </c>
      <c r="C317" s="166"/>
      <c r="D317" s="165" t="s">
        <v>722</v>
      </c>
      <c r="E317" s="165">
        <v>1</v>
      </c>
      <c r="F317" s="167">
        <v>1284</v>
      </c>
      <c r="G317" s="166" t="s">
        <v>774</v>
      </c>
      <c r="H317" s="166" t="s">
        <v>724</v>
      </c>
      <c r="I317" s="166"/>
    </row>
    <row r="318" spans="1:9">
      <c r="A318" s="165">
        <v>315</v>
      </c>
      <c r="B318" s="509" t="s">
        <v>872</v>
      </c>
      <c r="C318" s="166"/>
      <c r="D318" s="165" t="s">
        <v>722</v>
      </c>
      <c r="E318" s="165">
        <v>1</v>
      </c>
      <c r="F318" s="167">
        <v>1284</v>
      </c>
      <c r="G318" s="166" t="s">
        <v>829</v>
      </c>
      <c r="H318" s="166" t="s">
        <v>724</v>
      </c>
      <c r="I318" s="166"/>
    </row>
    <row r="319" spans="1:9">
      <c r="A319" s="165">
        <v>316</v>
      </c>
      <c r="B319" s="509" t="s">
        <v>872</v>
      </c>
      <c r="C319" s="166"/>
      <c r="D319" s="165" t="s">
        <v>722</v>
      </c>
      <c r="E319" s="165">
        <v>1</v>
      </c>
      <c r="F319" s="167">
        <v>1284</v>
      </c>
      <c r="G319" s="166" t="s">
        <v>787</v>
      </c>
      <c r="H319" s="166" t="s">
        <v>724</v>
      </c>
      <c r="I319" s="166"/>
    </row>
    <row r="320" spans="1:9">
      <c r="A320" s="165">
        <v>317</v>
      </c>
      <c r="B320" s="166" t="s">
        <v>725</v>
      </c>
      <c r="C320" s="166"/>
      <c r="D320" s="165" t="s">
        <v>722</v>
      </c>
      <c r="E320" s="165">
        <v>1</v>
      </c>
      <c r="F320" s="167">
        <v>3619</v>
      </c>
      <c r="G320" s="166" t="s">
        <v>787</v>
      </c>
      <c r="H320" s="166" t="s">
        <v>724</v>
      </c>
      <c r="I320" s="166"/>
    </row>
    <row r="321" spans="1:9">
      <c r="A321" s="165">
        <v>318</v>
      </c>
      <c r="B321" s="166" t="s">
        <v>725</v>
      </c>
      <c r="C321" s="166"/>
      <c r="D321" s="165" t="s">
        <v>722</v>
      </c>
      <c r="E321" s="165">
        <v>1</v>
      </c>
      <c r="F321" s="167">
        <v>3619</v>
      </c>
      <c r="G321" s="166" t="s">
        <v>787</v>
      </c>
      <c r="H321" s="166" t="s">
        <v>724</v>
      </c>
      <c r="I321" s="166"/>
    </row>
  </sheetData>
  <protectedRanges>
    <protectedRange sqref="C4:C309" name="区域1"/>
  </protectedRanges>
  <mergeCells count="2">
    <mergeCell ref="A1:I1"/>
    <mergeCell ref="A3:D3"/>
  </mergeCells>
  <pageMargins left="0.75" right="0.75" top="1" bottom="1" header="0.5" footer="0.5"/>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0"/>
  <sheetViews>
    <sheetView view="pageBreakPreview" zoomScale="85" zoomScaleNormal="100" workbookViewId="0">
      <pane xSplit="1" ySplit="6" topLeftCell="B22" activePane="bottomRight" state="frozen"/>
      <selection/>
      <selection pane="topRight"/>
      <selection pane="bottomLeft"/>
      <selection pane="bottomRight" activeCell="N26" sqref="N26"/>
    </sheetView>
  </sheetViews>
  <sheetFormatPr defaultColWidth="8.66666666666667" defaultRowHeight="15.75" customHeight="1"/>
  <cols>
    <col min="1" max="1" width="4.25" style="11" customWidth="1"/>
    <col min="2" max="2" width="8" style="11"/>
    <col min="3" max="3" width="13.8333333333333" style="11" customWidth="1"/>
    <col min="4" max="4" width="7.5" style="11" customWidth="1"/>
    <col min="5" max="8" width="4.75" style="11" customWidth="1"/>
    <col min="9" max="9" width="7.58333333333333" style="11" customWidth="1"/>
    <col min="10" max="16" width="9" style="11"/>
    <col min="17" max="17" width="10" style="11" customWidth="1" outlineLevel="1"/>
    <col min="18" max="18" width="9" style="11" outlineLevel="1"/>
    <col min="19" max="19" width="8.08333333333333" style="11" customWidth="1"/>
    <col min="20" max="32" width="9" style="11"/>
    <col min="33" max="16384" width="8.66666666666667" style="11"/>
  </cols>
  <sheetData>
    <row r="1" s="7" customFormat="1" ht="30" customHeight="1" spans="1:19">
      <c r="A1" s="12" t="str">
        <f>"固定资产—车辆评估"&amp;表头信息!E35</f>
        <v>固定资产—车辆评估明细表</v>
      </c>
      <c r="B1" s="12"/>
      <c r="C1" s="12"/>
      <c r="D1" s="12"/>
      <c r="E1" s="12"/>
      <c r="F1" s="12"/>
      <c r="G1" s="12"/>
      <c r="H1" s="12"/>
      <c r="I1" s="12"/>
      <c r="J1" s="12"/>
      <c r="K1" s="12"/>
      <c r="L1" s="12"/>
      <c r="M1" s="12"/>
      <c r="N1" s="12"/>
      <c r="O1" s="12"/>
      <c r="P1" s="12"/>
      <c r="Q1" s="12"/>
      <c r="R1" s="12"/>
      <c r="S1" s="12"/>
    </row>
    <row r="2" customHeight="1" spans="1:19">
      <c r="A2" s="13" t="str">
        <f>表头信息!D5&amp;表头信息!E5</f>
        <v>评估基准日：2022年10月31日</v>
      </c>
      <c r="B2" s="13"/>
      <c r="C2" s="13"/>
      <c r="D2" s="13"/>
      <c r="E2" s="13"/>
      <c r="F2" s="13"/>
      <c r="G2" s="13"/>
      <c r="H2" s="14"/>
      <c r="I2" s="14"/>
      <c r="J2" s="14"/>
      <c r="K2" s="14"/>
      <c r="L2" s="14"/>
      <c r="M2" s="14"/>
      <c r="N2" s="14"/>
      <c r="O2" s="14"/>
      <c r="P2" s="14"/>
      <c r="Q2" s="14"/>
      <c r="R2" s="14"/>
      <c r="S2" s="14"/>
    </row>
    <row r="3" customHeight="1" spans="1:19">
      <c r="A3" s="13"/>
      <c r="B3" s="13"/>
      <c r="C3" s="13"/>
      <c r="D3" s="13"/>
      <c r="E3" s="13"/>
      <c r="F3" s="13"/>
      <c r="G3" s="13"/>
      <c r="H3" s="14"/>
      <c r="I3" s="14"/>
      <c r="J3" s="14"/>
      <c r="K3" s="14"/>
      <c r="L3" s="14"/>
      <c r="M3" s="14"/>
      <c r="N3" s="14"/>
      <c r="O3" s="14"/>
      <c r="P3" s="14"/>
      <c r="Q3" s="14"/>
      <c r="R3" s="14"/>
      <c r="S3" s="154" t="s">
        <v>875</v>
      </c>
    </row>
    <row r="4" customHeight="1" spans="1:19">
      <c r="A4" s="16" t="str">
        <f>表头信息!D2&amp;表头信息!E2</f>
        <v>产权持有单位：西安曲江楼观旅游农业开发有限公司</v>
      </c>
      <c r="B4" s="17"/>
      <c r="C4" s="17"/>
      <c r="D4" s="17"/>
      <c r="E4" s="17"/>
      <c r="F4" s="17"/>
      <c r="G4" s="17"/>
      <c r="H4" s="17"/>
      <c r="I4" s="17"/>
      <c r="J4" s="18"/>
      <c r="K4" s="18"/>
      <c r="L4" s="18"/>
      <c r="M4" s="18"/>
      <c r="N4" s="18"/>
      <c r="O4" s="18"/>
      <c r="P4" s="18"/>
      <c r="Q4" s="18"/>
      <c r="R4" s="18"/>
      <c r="S4" s="19" t="s">
        <v>3</v>
      </c>
    </row>
    <row r="5" s="8" customFormat="1" customHeight="1" spans="1:19">
      <c r="A5" s="47" t="s">
        <v>5</v>
      </c>
      <c r="B5" s="47" t="s">
        <v>876</v>
      </c>
      <c r="C5" s="47" t="s">
        <v>877</v>
      </c>
      <c r="D5" s="47" t="s">
        <v>878</v>
      </c>
      <c r="E5" s="47" t="s">
        <v>466</v>
      </c>
      <c r="F5" s="47" t="s">
        <v>468</v>
      </c>
      <c r="G5" s="20" t="s">
        <v>550</v>
      </c>
      <c r="H5" s="47" t="s">
        <v>520</v>
      </c>
      <c r="I5" s="47" t="s">
        <v>879</v>
      </c>
      <c r="J5" s="47" t="s">
        <v>238</v>
      </c>
      <c r="K5" s="48"/>
      <c r="L5" s="47" t="s">
        <v>239</v>
      </c>
      <c r="M5" s="48"/>
      <c r="N5" s="48"/>
      <c r="O5" s="20" t="s">
        <v>240</v>
      </c>
      <c r="P5" s="47" t="s">
        <v>241</v>
      </c>
      <c r="Q5" s="20" t="s">
        <v>880</v>
      </c>
      <c r="R5" s="20" t="s">
        <v>881</v>
      </c>
      <c r="S5" s="20" t="s">
        <v>8</v>
      </c>
    </row>
    <row r="6" s="8" customFormat="1" customHeight="1" spans="1:19">
      <c r="A6" s="48"/>
      <c r="B6" s="48"/>
      <c r="C6" s="48"/>
      <c r="D6" s="48"/>
      <c r="E6" s="48"/>
      <c r="F6" s="48"/>
      <c r="G6" s="21"/>
      <c r="H6" s="48"/>
      <c r="I6" s="48"/>
      <c r="J6" s="109" t="s">
        <v>647</v>
      </c>
      <c r="K6" s="47" t="s">
        <v>648</v>
      </c>
      <c r="L6" s="47" t="s">
        <v>647</v>
      </c>
      <c r="M6" s="47" t="s">
        <v>526</v>
      </c>
      <c r="N6" s="47" t="s">
        <v>648</v>
      </c>
      <c r="O6" s="21"/>
      <c r="P6" s="48"/>
      <c r="Q6" s="41"/>
      <c r="R6" s="41"/>
      <c r="S6" s="41"/>
    </row>
    <row r="7" s="9" customFormat="1" customHeight="1" spans="1:19">
      <c r="A7" s="22">
        <v>1</v>
      </c>
      <c r="B7" s="22"/>
      <c r="C7" s="23"/>
      <c r="D7" s="23"/>
      <c r="E7" s="22"/>
      <c r="F7" s="73"/>
      <c r="G7" s="24"/>
      <c r="H7" s="24"/>
      <c r="I7" s="25"/>
      <c r="J7" s="50"/>
      <c r="K7" s="25"/>
      <c r="L7" s="25"/>
      <c r="M7" s="25"/>
      <c r="N7" s="25"/>
      <c r="O7" s="51">
        <f>N7-K7</f>
        <v>0</v>
      </c>
      <c r="P7" s="51">
        <f>IF(K7=0,0,O7/ABS(K7))*100</f>
        <v>0</v>
      </c>
      <c r="Q7" s="155"/>
      <c r="R7" s="155"/>
      <c r="S7" s="26"/>
    </row>
    <row r="8" s="9" customFormat="1" customHeight="1" spans="1:19">
      <c r="A8" s="22">
        <v>2</v>
      </c>
      <c r="B8" s="22"/>
      <c r="C8" s="23"/>
      <c r="D8" s="23"/>
      <c r="E8" s="22"/>
      <c r="F8" s="73"/>
      <c r="G8" s="24"/>
      <c r="H8" s="24"/>
      <c r="I8" s="25"/>
      <c r="J8" s="50"/>
      <c r="K8" s="25"/>
      <c r="L8" s="25"/>
      <c r="M8" s="25"/>
      <c r="N8" s="25"/>
      <c r="O8" s="51">
        <f t="shared" ref="O8:O24" si="0">N8-K8</f>
        <v>0</v>
      </c>
      <c r="P8" s="51">
        <f t="shared" ref="P8:P27" si="1">IF(K8=0,0,O8/ABS(K8))*100</f>
        <v>0</v>
      </c>
      <c r="Q8" s="155"/>
      <c r="R8" s="155"/>
      <c r="S8" s="26"/>
    </row>
    <row r="9" s="9" customFormat="1" customHeight="1" spans="1:19">
      <c r="A9" s="22">
        <v>3</v>
      </c>
      <c r="B9" s="22"/>
      <c r="C9" s="23"/>
      <c r="D9" s="23"/>
      <c r="E9" s="22"/>
      <c r="F9" s="73"/>
      <c r="G9" s="24"/>
      <c r="H9" s="24"/>
      <c r="I9" s="25"/>
      <c r="J9" s="50"/>
      <c r="K9" s="25"/>
      <c r="L9" s="25"/>
      <c r="M9" s="25"/>
      <c r="N9" s="25"/>
      <c r="O9" s="51">
        <f t="shared" si="0"/>
        <v>0</v>
      </c>
      <c r="P9" s="51">
        <f t="shared" si="1"/>
        <v>0</v>
      </c>
      <c r="Q9" s="155"/>
      <c r="R9" s="155"/>
      <c r="S9" s="26"/>
    </row>
    <row r="10" s="9" customFormat="1" customHeight="1" spans="1:19">
      <c r="A10" s="22">
        <v>4</v>
      </c>
      <c r="B10" s="22"/>
      <c r="C10" s="23"/>
      <c r="D10" s="23"/>
      <c r="E10" s="22"/>
      <c r="F10" s="73"/>
      <c r="G10" s="24"/>
      <c r="H10" s="24"/>
      <c r="I10" s="25"/>
      <c r="J10" s="50"/>
      <c r="K10" s="25"/>
      <c r="L10" s="25"/>
      <c r="M10" s="25"/>
      <c r="N10" s="25"/>
      <c r="O10" s="51">
        <f t="shared" si="0"/>
        <v>0</v>
      </c>
      <c r="P10" s="51">
        <f t="shared" si="1"/>
        <v>0</v>
      </c>
      <c r="Q10" s="155"/>
      <c r="R10" s="155"/>
      <c r="S10" s="26"/>
    </row>
    <row r="11" s="9" customFormat="1" customHeight="1" spans="1:19">
      <c r="A11" s="22">
        <v>5</v>
      </c>
      <c r="B11" s="22"/>
      <c r="C11" s="23"/>
      <c r="D11" s="23"/>
      <c r="E11" s="22"/>
      <c r="F11" s="73"/>
      <c r="G11" s="24"/>
      <c r="H11" s="24"/>
      <c r="I11" s="25"/>
      <c r="J11" s="50"/>
      <c r="K11" s="25"/>
      <c r="L11" s="25"/>
      <c r="M11" s="25"/>
      <c r="N11" s="25"/>
      <c r="O11" s="51">
        <f t="shared" si="0"/>
        <v>0</v>
      </c>
      <c r="P11" s="51">
        <f t="shared" si="1"/>
        <v>0</v>
      </c>
      <c r="Q11" s="155"/>
      <c r="R11" s="155"/>
      <c r="S11" s="26"/>
    </row>
    <row r="12" s="9" customFormat="1" customHeight="1" spans="1:19">
      <c r="A12" s="22">
        <v>6</v>
      </c>
      <c r="B12" s="22"/>
      <c r="C12" s="23"/>
      <c r="D12" s="23"/>
      <c r="E12" s="22"/>
      <c r="F12" s="73"/>
      <c r="G12" s="24"/>
      <c r="H12" s="24"/>
      <c r="I12" s="25"/>
      <c r="J12" s="50"/>
      <c r="K12" s="25"/>
      <c r="L12" s="25"/>
      <c r="M12" s="25"/>
      <c r="N12" s="25"/>
      <c r="O12" s="51">
        <f t="shared" si="0"/>
        <v>0</v>
      </c>
      <c r="P12" s="51">
        <f t="shared" si="1"/>
        <v>0</v>
      </c>
      <c r="Q12" s="155"/>
      <c r="R12" s="155"/>
      <c r="S12" s="26"/>
    </row>
    <row r="13" s="9" customFormat="1" customHeight="1" spans="1:19">
      <c r="A13" s="22">
        <v>7</v>
      </c>
      <c r="B13" s="22"/>
      <c r="C13" s="23"/>
      <c r="D13" s="23"/>
      <c r="E13" s="22"/>
      <c r="F13" s="73"/>
      <c r="G13" s="24"/>
      <c r="H13" s="24"/>
      <c r="I13" s="25"/>
      <c r="J13" s="50"/>
      <c r="K13" s="25"/>
      <c r="L13" s="25"/>
      <c r="M13" s="25"/>
      <c r="N13" s="25"/>
      <c r="O13" s="51">
        <f t="shared" si="0"/>
        <v>0</v>
      </c>
      <c r="P13" s="51">
        <f t="shared" si="1"/>
        <v>0</v>
      </c>
      <c r="Q13" s="155"/>
      <c r="R13" s="155"/>
      <c r="S13" s="26"/>
    </row>
    <row r="14" s="9" customFormat="1" customHeight="1" spans="1:19">
      <c r="A14" s="22">
        <v>8</v>
      </c>
      <c r="B14" s="22"/>
      <c r="C14" s="23"/>
      <c r="D14" s="23"/>
      <c r="E14" s="22"/>
      <c r="F14" s="73"/>
      <c r="G14" s="24"/>
      <c r="H14" s="24"/>
      <c r="I14" s="25"/>
      <c r="J14" s="50"/>
      <c r="K14" s="25"/>
      <c r="L14" s="25"/>
      <c r="M14" s="25"/>
      <c r="N14" s="25"/>
      <c r="O14" s="51">
        <f t="shared" si="0"/>
        <v>0</v>
      </c>
      <c r="P14" s="51">
        <f t="shared" si="1"/>
        <v>0</v>
      </c>
      <c r="Q14" s="155"/>
      <c r="R14" s="155"/>
      <c r="S14" s="26"/>
    </row>
    <row r="15" s="9" customFormat="1" customHeight="1" spans="1:19">
      <c r="A15" s="22">
        <v>9</v>
      </c>
      <c r="B15" s="22"/>
      <c r="C15" s="23"/>
      <c r="D15" s="23"/>
      <c r="E15" s="22"/>
      <c r="F15" s="73"/>
      <c r="G15" s="24"/>
      <c r="H15" s="24"/>
      <c r="I15" s="25"/>
      <c r="J15" s="50"/>
      <c r="K15" s="25"/>
      <c r="L15" s="25"/>
      <c r="M15" s="25"/>
      <c r="N15" s="25"/>
      <c r="O15" s="51">
        <f t="shared" si="0"/>
        <v>0</v>
      </c>
      <c r="P15" s="51">
        <f t="shared" si="1"/>
        <v>0</v>
      </c>
      <c r="Q15" s="155"/>
      <c r="R15" s="155"/>
      <c r="S15" s="26"/>
    </row>
    <row r="16" s="9" customFormat="1" customHeight="1" spans="1:19">
      <c r="A16" s="22">
        <v>10</v>
      </c>
      <c r="B16" s="22"/>
      <c r="C16" s="23"/>
      <c r="D16" s="23"/>
      <c r="E16" s="22"/>
      <c r="F16" s="73"/>
      <c r="G16" s="24"/>
      <c r="H16" s="24"/>
      <c r="I16" s="25"/>
      <c r="J16" s="50"/>
      <c r="K16" s="25"/>
      <c r="L16" s="25"/>
      <c r="M16" s="25"/>
      <c r="N16" s="25"/>
      <c r="O16" s="51">
        <f t="shared" si="0"/>
        <v>0</v>
      </c>
      <c r="P16" s="51">
        <f t="shared" si="1"/>
        <v>0</v>
      </c>
      <c r="Q16" s="155"/>
      <c r="R16" s="155"/>
      <c r="S16" s="26"/>
    </row>
    <row r="17" s="9" customFormat="1" customHeight="1" spans="1:19">
      <c r="A17" s="22">
        <v>11</v>
      </c>
      <c r="B17" s="22"/>
      <c r="C17" s="23"/>
      <c r="D17" s="23"/>
      <c r="E17" s="22"/>
      <c r="F17" s="73"/>
      <c r="G17" s="24"/>
      <c r="H17" s="24"/>
      <c r="I17" s="25"/>
      <c r="J17" s="50"/>
      <c r="K17" s="25"/>
      <c r="L17" s="25"/>
      <c r="M17" s="25"/>
      <c r="N17" s="25"/>
      <c r="O17" s="51">
        <f t="shared" si="0"/>
        <v>0</v>
      </c>
      <c r="P17" s="51">
        <f t="shared" si="1"/>
        <v>0</v>
      </c>
      <c r="Q17" s="155"/>
      <c r="R17" s="155"/>
      <c r="S17" s="26"/>
    </row>
    <row r="18" s="9" customFormat="1" customHeight="1" spans="1:19">
      <c r="A18" s="22">
        <v>12</v>
      </c>
      <c r="B18" s="22"/>
      <c r="C18" s="23"/>
      <c r="D18" s="23"/>
      <c r="E18" s="22"/>
      <c r="F18" s="73"/>
      <c r="G18" s="24"/>
      <c r="H18" s="24"/>
      <c r="I18" s="25"/>
      <c r="J18" s="50"/>
      <c r="K18" s="25"/>
      <c r="L18" s="25"/>
      <c r="M18" s="25"/>
      <c r="N18" s="25"/>
      <c r="O18" s="51">
        <f t="shared" si="0"/>
        <v>0</v>
      </c>
      <c r="P18" s="51">
        <f t="shared" si="1"/>
        <v>0</v>
      </c>
      <c r="Q18" s="155"/>
      <c r="R18" s="155"/>
      <c r="S18" s="26"/>
    </row>
    <row r="19" s="9" customFormat="1" customHeight="1" spans="1:19">
      <c r="A19" s="22">
        <v>13</v>
      </c>
      <c r="B19" s="22"/>
      <c r="C19" s="23"/>
      <c r="D19" s="23"/>
      <c r="E19" s="22"/>
      <c r="F19" s="73"/>
      <c r="G19" s="24"/>
      <c r="H19" s="24"/>
      <c r="I19" s="25"/>
      <c r="J19" s="50"/>
      <c r="K19" s="25"/>
      <c r="L19" s="25"/>
      <c r="M19" s="25"/>
      <c r="N19" s="25"/>
      <c r="O19" s="51">
        <f t="shared" si="0"/>
        <v>0</v>
      </c>
      <c r="P19" s="51">
        <f t="shared" si="1"/>
        <v>0</v>
      </c>
      <c r="Q19" s="155"/>
      <c r="R19" s="155"/>
      <c r="S19" s="26"/>
    </row>
    <row r="20" s="9" customFormat="1" customHeight="1" spans="1:19">
      <c r="A20" s="22">
        <v>14</v>
      </c>
      <c r="B20" s="22"/>
      <c r="C20" s="23"/>
      <c r="D20" s="23"/>
      <c r="E20" s="22"/>
      <c r="F20" s="73"/>
      <c r="G20" s="24"/>
      <c r="H20" s="24"/>
      <c r="I20" s="25"/>
      <c r="J20" s="50"/>
      <c r="K20" s="25"/>
      <c r="L20" s="25"/>
      <c r="M20" s="25"/>
      <c r="N20" s="25"/>
      <c r="O20" s="51">
        <f t="shared" si="0"/>
        <v>0</v>
      </c>
      <c r="P20" s="51">
        <f t="shared" si="1"/>
        <v>0</v>
      </c>
      <c r="Q20" s="155"/>
      <c r="R20" s="155"/>
      <c r="S20" s="26"/>
    </row>
    <row r="21" s="9" customFormat="1" customHeight="1" spans="1:19">
      <c r="A21" s="22">
        <v>15</v>
      </c>
      <c r="B21" s="22"/>
      <c r="C21" s="23"/>
      <c r="D21" s="23"/>
      <c r="E21" s="22"/>
      <c r="F21" s="73"/>
      <c r="G21" s="24"/>
      <c r="H21" s="24"/>
      <c r="I21" s="25"/>
      <c r="J21" s="50"/>
      <c r="K21" s="25"/>
      <c r="L21" s="25"/>
      <c r="M21" s="25"/>
      <c r="N21" s="25"/>
      <c r="O21" s="51">
        <f t="shared" si="0"/>
        <v>0</v>
      </c>
      <c r="P21" s="51">
        <f t="shared" si="1"/>
        <v>0</v>
      </c>
      <c r="Q21" s="155"/>
      <c r="R21" s="155"/>
      <c r="S21" s="26"/>
    </row>
    <row r="22" s="9" customFormat="1" customHeight="1" spans="1:19">
      <c r="A22" s="22">
        <v>16</v>
      </c>
      <c r="B22" s="22"/>
      <c r="C22" s="23"/>
      <c r="D22" s="23"/>
      <c r="E22" s="22"/>
      <c r="F22" s="73"/>
      <c r="G22" s="24"/>
      <c r="H22" s="24"/>
      <c r="I22" s="25"/>
      <c r="J22" s="50"/>
      <c r="K22" s="25"/>
      <c r="L22" s="25"/>
      <c r="M22" s="25"/>
      <c r="N22" s="25"/>
      <c r="O22" s="51">
        <f t="shared" si="0"/>
        <v>0</v>
      </c>
      <c r="P22" s="51">
        <f t="shared" si="1"/>
        <v>0</v>
      </c>
      <c r="Q22" s="155"/>
      <c r="R22" s="155"/>
      <c r="S22" s="26"/>
    </row>
    <row r="23" s="9" customFormat="1" customHeight="1" spans="1:19">
      <c r="A23" s="22">
        <v>17</v>
      </c>
      <c r="B23" s="22"/>
      <c r="C23" s="23"/>
      <c r="D23" s="23"/>
      <c r="E23" s="22"/>
      <c r="F23" s="73"/>
      <c r="G23" s="24"/>
      <c r="H23" s="24"/>
      <c r="I23" s="25"/>
      <c r="J23" s="50"/>
      <c r="K23" s="25"/>
      <c r="L23" s="25"/>
      <c r="M23" s="25"/>
      <c r="N23" s="25"/>
      <c r="O23" s="51">
        <f t="shared" si="0"/>
        <v>0</v>
      </c>
      <c r="P23" s="51">
        <f t="shared" si="1"/>
        <v>0</v>
      </c>
      <c r="Q23" s="155"/>
      <c r="R23" s="155"/>
      <c r="S23" s="26"/>
    </row>
    <row r="24" s="9" customFormat="1" customHeight="1" spans="1:19">
      <c r="A24" s="22">
        <v>18</v>
      </c>
      <c r="B24" s="22"/>
      <c r="C24" s="23"/>
      <c r="D24" s="23"/>
      <c r="E24" s="22"/>
      <c r="F24" s="73"/>
      <c r="G24" s="24"/>
      <c r="H24" s="24"/>
      <c r="I24" s="25"/>
      <c r="J24" s="50"/>
      <c r="K24" s="25"/>
      <c r="L24" s="25"/>
      <c r="M24" s="25"/>
      <c r="N24" s="25"/>
      <c r="O24" s="51">
        <f t="shared" si="0"/>
        <v>0</v>
      </c>
      <c r="P24" s="51">
        <f t="shared" si="1"/>
        <v>0</v>
      </c>
      <c r="Q24" s="155"/>
      <c r="R24" s="155"/>
      <c r="S24" s="26"/>
    </row>
    <row r="25" s="9" customFormat="1" customHeight="1" spans="1:19">
      <c r="A25" s="27" t="s">
        <v>291</v>
      </c>
      <c r="B25" s="28"/>
      <c r="C25" s="28"/>
      <c r="D25" s="28"/>
      <c r="E25" s="29"/>
      <c r="F25" s="51">
        <f>SUM(F7:F24)</f>
        <v>0</v>
      </c>
      <c r="G25" s="63"/>
      <c r="H25" s="63"/>
      <c r="I25" s="51"/>
      <c r="J25" s="84">
        <f>SUM(J7:J24)</f>
        <v>0</v>
      </c>
      <c r="K25" s="84">
        <f>SUM(K7:K24)</f>
        <v>0</v>
      </c>
      <c r="L25" s="84">
        <f>SUM(L7:L24)</f>
        <v>0</v>
      </c>
      <c r="M25" s="51"/>
      <c r="N25" s="84">
        <f>SUM(N7:N24)</f>
        <v>0</v>
      </c>
      <c r="O25" s="84">
        <f>IF(SUM(O7:O24)-(N25-K25)&lt;0.001,SUM(O7:O24),"false")</f>
        <v>0</v>
      </c>
      <c r="P25" s="51">
        <f t="shared" si="1"/>
        <v>0</v>
      </c>
      <c r="Q25" s="51"/>
      <c r="R25" s="51"/>
      <c r="S25" s="143"/>
    </row>
    <row r="26" s="9" customFormat="1" customHeight="1" spans="1:19">
      <c r="A26" s="27" t="s">
        <v>882</v>
      </c>
      <c r="B26" s="28"/>
      <c r="C26" s="28"/>
      <c r="D26" s="28"/>
      <c r="E26" s="29"/>
      <c r="F26" s="101"/>
      <c r="G26" s="63"/>
      <c r="H26" s="63"/>
      <c r="I26" s="51"/>
      <c r="J26" s="130"/>
      <c r="K26" s="130"/>
      <c r="L26" s="130"/>
      <c r="M26" s="101"/>
      <c r="N26" s="130"/>
      <c r="O26" s="51">
        <f>N26-K26</f>
        <v>0</v>
      </c>
      <c r="P26" s="51">
        <f t="shared" si="1"/>
        <v>0</v>
      </c>
      <c r="Q26" s="51"/>
      <c r="R26" s="51"/>
      <c r="S26" s="31"/>
    </row>
    <row r="27" s="9" customFormat="1" customHeight="1" spans="1:19">
      <c r="A27" s="27" t="s">
        <v>384</v>
      </c>
      <c r="B27" s="28"/>
      <c r="C27" s="28"/>
      <c r="D27" s="28"/>
      <c r="E27" s="29"/>
      <c r="F27" s="51">
        <f>F25-F26</f>
        <v>0</v>
      </c>
      <c r="G27" s="63"/>
      <c r="H27" s="63"/>
      <c r="I27" s="51"/>
      <c r="J27" s="84">
        <f>J25-J26</f>
        <v>0</v>
      </c>
      <c r="K27" s="84">
        <f>K25-K26</f>
        <v>0</v>
      </c>
      <c r="L27" s="84">
        <f>L25-L26</f>
        <v>0</v>
      </c>
      <c r="M27" s="51"/>
      <c r="N27" s="84">
        <f>N25-N26</f>
        <v>0</v>
      </c>
      <c r="O27" s="84">
        <f>O25-O26</f>
        <v>0</v>
      </c>
      <c r="P27" s="51">
        <f t="shared" si="1"/>
        <v>0</v>
      </c>
      <c r="Q27" s="51"/>
      <c r="R27" s="51"/>
      <c r="S27" s="143"/>
    </row>
    <row r="28" s="10" customFormat="1" customHeight="1" spans="1:11">
      <c r="A28" s="32"/>
      <c r="D28" s="33"/>
      <c r="E28" s="33"/>
      <c r="F28" s="33"/>
      <c r="G28" s="34"/>
      <c r="H28" s="34"/>
      <c r="I28" s="34"/>
      <c r="J28" s="34"/>
      <c r="K28" s="34"/>
    </row>
    <row r="29" s="10" customFormat="1" customHeight="1" spans="1:19">
      <c r="A29" s="35" t="str">
        <f>表头信息!D8&amp;表头信息!E8</f>
        <v>产权持有单位填表人：谭勃</v>
      </c>
      <c r="B29" s="35"/>
      <c r="C29" s="35"/>
      <c r="D29" s="35"/>
      <c r="E29" s="35"/>
      <c r="F29" s="35"/>
      <c r="G29" s="35"/>
      <c r="H29" s="35"/>
      <c r="I29" s="35"/>
      <c r="J29" s="39"/>
      <c r="N29" s="37" t="str">
        <f>表头信息!D20&amp;表头信息!G23</f>
        <v>评估人员：柳青、殷涛</v>
      </c>
      <c r="O29" s="37"/>
      <c r="P29" s="37"/>
      <c r="Q29" s="37"/>
      <c r="R29" s="37"/>
      <c r="S29" s="37"/>
    </row>
    <row r="30" s="10" customFormat="1" customHeight="1" spans="1:10">
      <c r="A30" s="38" t="str">
        <f>表头信息!D11&amp;表头信息!E11</f>
        <v>填表日期：2022年11月2日</v>
      </c>
      <c r="B30" s="36"/>
      <c r="C30" s="36"/>
      <c r="D30" s="36"/>
      <c r="E30" s="39"/>
      <c r="F30" s="39"/>
      <c r="H30" s="39"/>
      <c r="I30" s="39"/>
      <c r="J30" s="39"/>
    </row>
  </sheetData>
  <protectedRanges>
    <protectedRange sqref="A7:N24 J26:L26 N26 S7:S24" name="区域1"/>
  </protectedRanges>
  <mergeCells count="25">
    <mergeCell ref="A1:S1"/>
    <mergeCell ref="A2:S2"/>
    <mergeCell ref="A4:I4"/>
    <mergeCell ref="J5:K5"/>
    <mergeCell ref="L5:N5"/>
    <mergeCell ref="A25:E25"/>
    <mergeCell ref="A26:E26"/>
    <mergeCell ref="A27:E27"/>
    <mergeCell ref="D28:F28"/>
    <mergeCell ref="A29:I29"/>
    <mergeCell ref="N29:S29"/>
    <mergeCell ref="A5:A6"/>
    <mergeCell ref="B5:B6"/>
    <mergeCell ref="C5:C6"/>
    <mergeCell ref="D5:D6"/>
    <mergeCell ref="E5:E6"/>
    <mergeCell ref="F5:F6"/>
    <mergeCell ref="G5:G6"/>
    <mergeCell ref="H5:H6"/>
    <mergeCell ref="I5:I6"/>
    <mergeCell ref="O5:O6"/>
    <mergeCell ref="P5:P6"/>
    <mergeCell ref="Q5:Q6"/>
    <mergeCell ref="R5:R6"/>
    <mergeCell ref="S5:S6"/>
  </mergeCells>
  <hyperlinks>
    <hyperlink ref="A1:S1" location="'4-8固定资产汇总'!B15" display="=&quot;固定资产—车辆评估&quot;&amp;表头信息!E35"/>
    <hyperlink ref="Q1:R1" location="'4-6固定资产汇总'!B1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9256" name="Check Box 72" r:id="rId4">
              <controlPr defaultSize="0">
                <anchor moveWithCells="1">
                  <from>
                    <xdr:col>19</xdr:col>
                    <xdr:colOff>0</xdr:colOff>
                    <xdr:row>0</xdr:row>
                    <xdr:rowOff>76200</xdr:rowOff>
                  </from>
                  <to>
                    <xdr:col>21</xdr:col>
                    <xdr:colOff>57150</xdr:colOff>
                    <xdr:row>1</xdr:row>
                    <xdr:rowOff>120015</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0"/>
  <sheetViews>
    <sheetView view="pageBreakPreview" zoomScale="85" zoomScaleNormal="100" workbookViewId="0">
      <pane xSplit="1" ySplit="6" topLeftCell="B22" activePane="bottomRight" state="frozen"/>
      <selection/>
      <selection pane="topRight"/>
      <selection pane="bottomLeft"/>
      <selection pane="bottomRight" activeCell="L7" sqref="L7:M7"/>
    </sheetView>
  </sheetViews>
  <sheetFormatPr defaultColWidth="8.66666666666667" defaultRowHeight="15.75" customHeight="1"/>
  <cols>
    <col min="1" max="1" width="3.83333333333333" style="11" customWidth="1"/>
    <col min="2" max="2" width="6.83333333333333" style="11" customWidth="1"/>
    <col min="3" max="3" width="12.5833333333333" style="11" customWidth="1"/>
    <col min="4" max="4" width="16.25" style="11" customWidth="1"/>
    <col min="5" max="9" width="5" style="11" customWidth="1"/>
    <col min="10" max="10" width="8" style="11" customWidth="1"/>
    <col min="11" max="15" width="9.08333333333333" style="11" customWidth="1"/>
    <col min="16" max="16" width="12.8333333333333" style="11" customWidth="1"/>
    <col min="17" max="32" width="9" style="11"/>
    <col min="33" max="16384" width="8.66666666666667" style="11"/>
  </cols>
  <sheetData>
    <row r="1" s="7" customFormat="1" ht="30" customHeight="1" spans="1:16">
      <c r="A1" s="12" t="str">
        <f>"固定资产—土地评估"&amp;表头信息!E35</f>
        <v>固定资产—土地评估明细表</v>
      </c>
      <c r="B1" s="12"/>
      <c r="C1" s="12"/>
      <c r="D1" s="12"/>
      <c r="E1" s="12"/>
      <c r="F1" s="12"/>
      <c r="G1" s="12"/>
      <c r="H1" s="46"/>
      <c r="I1" s="46"/>
      <c r="J1" s="46"/>
      <c r="K1" s="46"/>
      <c r="L1" s="46"/>
      <c r="M1" s="46"/>
      <c r="N1" s="46"/>
      <c r="O1" s="46"/>
      <c r="P1" s="46"/>
    </row>
    <row r="2" customHeight="1" spans="1:16">
      <c r="A2" s="13" t="str">
        <f>表头信息!D5&amp;表头信息!E5</f>
        <v>评估基准日：2022年10月31日</v>
      </c>
      <c r="B2" s="13"/>
      <c r="C2" s="13"/>
      <c r="D2" s="13"/>
      <c r="E2" s="13"/>
      <c r="F2" s="13"/>
      <c r="G2" s="13"/>
      <c r="H2" s="13"/>
      <c r="I2" s="13"/>
      <c r="J2" s="14"/>
      <c r="K2" s="14"/>
      <c r="L2" s="14"/>
      <c r="M2" s="14"/>
      <c r="N2" s="14"/>
      <c r="O2" s="14"/>
      <c r="P2" s="14"/>
    </row>
    <row r="3" customHeight="1" spans="1:16">
      <c r="A3" s="13"/>
      <c r="B3" s="13"/>
      <c r="C3" s="13"/>
      <c r="D3" s="13"/>
      <c r="E3" s="13"/>
      <c r="F3" s="13"/>
      <c r="G3" s="13"/>
      <c r="H3" s="13"/>
      <c r="I3" s="13"/>
      <c r="J3" s="14"/>
      <c r="K3" s="14"/>
      <c r="L3" s="14"/>
      <c r="M3" s="14"/>
      <c r="N3" s="14"/>
      <c r="O3" s="15" t="s">
        <v>883</v>
      </c>
      <c r="P3" s="86"/>
    </row>
    <row r="4" customHeight="1" spans="1:16">
      <c r="A4" s="16" t="str">
        <f>表头信息!D2&amp;表头信息!E2</f>
        <v>产权持有单位：西安曲江楼观旅游农业开发有限公司</v>
      </c>
      <c r="B4" s="17"/>
      <c r="C4" s="17"/>
      <c r="D4" s="17"/>
      <c r="E4" s="18"/>
      <c r="F4" s="18"/>
      <c r="G4" s="18"/>
      <c r="H4" s="18"/>
      <c r="I4" s="18"/>
      <c r="J4" s="18"/>
      <c r="K4" s="18"/>
      <c r="L4" s="18"/>
      <c r="M4" s="18"/>
      <c r="N4" s="18"/>
      <c r="O4" s="18"/>
      <c r="P4" s="19" t="s">
        <v>3</v>
      </c>
    </row>
    <row r="5" s="8" customFormat="1" customHeight="1" spans="1:16">
      <c r="A5" s="20" t="s">
        <v>5</v>
      </c>
      <c r="B5" s="20" t="s">
        <v>654</v>
      </c>
      <c r="C5" s="20" t="s">
        <v>655</v>
      </c>
      <c r="D5" s="20" t="s">
        <v>656</v>
      </c>
      <c r="E5" s="20" t="s">
        <v>657</v>
      </c>
      <c r="F5" s="20" t="s">
        <v>658</v>
      </c>
      <c r="G5" s="20" t="s">
        <v>659</v>
      </c>
      <c r="H5" s="20" t="s">
        <v>660</v>
      </c>
      <c r="I5" s="20" t="s">
        <v>661</v>
      </c>
      <c r="J5" s="20" t="s">
        <v>664</v>
      </c>
      <c r="K5" s="20" t="s">
        <v>522</v>
      </c>
      <c r="L5" s="20" t="s">
        <v>238</v>
      </c>
      <c r="M5" s="20" t="s">
        <v>239</v>
      </c>
      <c r="N5" s="20" t="s">
        <v>240</v>
      </c>
      <c r="O5" s="20" t="s">
        <v>241</v>
      </c>
      <c r="P5" s="20" t="s">
        <v>8</v>
      </c>
    </row>
    <row r="6" s="8" customFormat="1" customHeight="1" spans="1:16">
      <c r="A6" s="21"/>
      <c r="B6" s="21"/>
      <c r="C6" s="21"/>
      <c r="D6" s="21"/>
      <c r="E6" s="21"/>
      <c r="F6" s="21"/>
      <c r="G6" s="21"/>
      <c r="H6" s="21"/>
      <c r="I6" s="21"/>
      <c r="J6" s="21"/>
      <c r="K6" s="21"/>
      <c r="L6" s="21"/>
      <c r="M6" s="21"/>
      <c r="N6" s="21"/>
      <c r="O6" s="21"/>
      <c r="P6" s="21"/>
    </row>
    <row r="7" s="9" customFormat="1" customHeight="1" spans="1:16">
      <c r="A7" s="22">
        <v>1</v>
      </c>
      <c r="B7" s="22"/>
      <c r="C7" s="136"/>
      <c r="D7" s="23"/>
      <c r="E7" s="24"/>
      <c r="F7" s="22"/>
      <c r="G7" s="22"/>
      <c r="H7" s="22"/>
      <c r="I7" s="22"/>
      <c r="J7" s="25"/>
      <c r="K7" s="140"/>
      <c r="L7" s="140"/>
      <c r="M7" s="140"/>
      <c r="N7" s="51">
        <f>M7-L7</f>
        <v>0</v>
      </c>
      <c r="O7" s="51">
        <f>IF(L7=0,0,N7/ABS(L7))*100</f>
        <v>0</v>
      </c>
      <c r="P7" s="26"/>
    </row>
    <row r="8" s="9" customFormat="1" customHeight="1" spans="1:16">
      <c r="A8" s="22">
        <v>2</v>
      </c>
      <c r="B8" s="22"/>
      <c r="C8" s="136"/>
      <c r="D8" s="23"/>
      <c r="E8" s="24"/>
      <c r="F8" s="22"/>
      <c r="G8" s="22"/>
      <c r="H8" s="22"/>
      <c r="I8" s="22"/>
      <c r="J8" s="25"/>
      <c r="K8" s="140"/>
      <c r="L8" s="140"/>
      <c r="M8" s="140"/>
      <c r="N8" s="51">
        <f t="shared" ref="N8:N26" si="0">M8-L8</f>
        <v>0</v>
      </c>
      <c r="O8" s="51">
        <f t="shared" ref="O8:O27" si="1">IF(L8=0,0,N8/ABS(L8))*100</f>
        <v>0</v>
      </c>
      <c r="P8" s="26"/>
    </row>
    <row r="9" s="9" customFormat="1" customHeight="1" spans="1:16">
      <c r="A9" s="22">
        <v>3</v>
      </c>
      <c r="B9" s="22"/>
      <c r="C9" s="136"/>
      <c r="D9" s="23"/>
      <c r="E9" s="24"/>
      <c r="F9" s="22"/>
      <c r="G9" s="22"/>
      <c r="H9" s="22"/>
      <c r="I9" s="22"/>
      <c r="J9" s="25"/>
      <c r="K9" s="140"/>
      <c r="L9" s="140"/>
      <c r="M9" s="140"/>
      <c r="N9" s="51">
        <f t="shared" si="0"/>
        <v>0</v>
      </c>
      <c r="O9" s="51">
        <f t="shared" si="1"/>
        <v>0</v>
      </c>
      <c r="P9" s="26"/>
    </row>
    <row r="10" s="9" customFormat="1" customHeight="1" spans="1:16">
      <c r="A10" s="22">
        <v>4</v>
      </c>
      <c r="B10" s="22"/>
      <c r="C10" s="136"/>
      <c r="D10" s="23"/>
      <c r="E10" s="24"/>
      <c r="F10" s="22"/>
      <c r="G10" s="22"/>
      <c r="H10" s="22"/>
      <c r="I10" s="22"/>
      <c r="J10" s="25"/>
      <c r="K10" s="140"/>
      <c r="L10" s="140"/>
      <c r="M10" s="140"/>
      <c r="N10" s="51">
        <f t="shared" si="0"/>
        <v>0</v>
      </c>
      <c r="O10" s="51">
        <f t="shared" si="1"/>
        <v>0</v>
      </c>
      <c r="P10" s="26"/>
    </row>
    <row r="11" s="9" customFormat="1" customHeight="1" spans="1:16">
      <c r="A11" s="22">
        <v>5</v>
      </c>
      <c r="B11" s="22"/>
      <c r="C11" s="136"/>
      <c r="D11" s="23"/>
      <c r="E11" s="24"/>
      <c r="F11" s="22"/>
      <c r="G11" s="22"/>
      <c r="H11" s="22"/>
      <c r="I11" s="22"/>
      <c r="J11" s="25"/>
      <c r="K11" s="140"/>
      <c r="L11" s="140"/>
      <c r="M11" s="140"/>
      <c r="N11" s="51">
        <f t="shared" si="0"/>
        <v>0</v>
      </c>
      <c r="O11" s="51">
        <f t="shared" si="1"/>
        <v>0</v>
      </c>
      <c r="P11" s="26"/>
    </row>
    <row r="12" s="9" customFormat="1" customHeight="1" spans="1:16">
      <c r="A12" s="22">
        <v>6</v>
      </c>
      <c r="B12" s="22"/>
      <c r="C12" s="136"/>
      <c r="D12" s="23"/>
      <c r="E12" s="24"/>
      <c r="F12" s="22"/>
      <c r="G12" s="22"/>
      <c r="H12" s="22"/>
      <c r="I12" s="22"/>
      <c r="J12" s="25"/>
      <c r="K12" s="140"/>
      <c r="L12" s="140"/>
      <c r="M12" s="140"/>
      <c r="N12" s="51">
        <f t="shared" si="0"/>
        <v>0</v>
      </c>
      <c r="O12" s="51">
        <f t="shared" si="1"/>
        <v>0</v>
      </c>
      <c r="P12" s="26"/>
    </row>
    <row r="13" s="9" customFormat="1" customHeight="1" spans="1:16">
      <c r="A13" s="22">
        <v>7</v>
      </c>
      <c r="B13" s="22"/>
      <c r="C13" s="136"/>
      <c r="D13" s="23"/>
      <c r="E13" s="24"/>
      <c r="F13" s="22"/>
      <c r="G13" s="22"/>
      <c r="H13" s="22"/>
      <c r="I13" s="22"/>
      <c r="J13" s="25"/>
      <c r="K13" s="140"/>
      <c r="L13" s="140"/>
      <c r="M13" s="140"/>
      <c r="N13" s="51">
        <f t="shared" si="0"/>
        <v>0</v>
      </c>
      <c r="O13" s="51">
        <f t="shared" si="1"/>
        <v>0</v>
      </c>
      <c r="P13" s="26"/>
    </row>
    <row r="14" s="9" customFormat="1" customHeight="1" spans="1:16">
      <c r="A14" s="22">
        <v>8</v>
      </c>
      <c r="B14" s="22"/>
      <c r="C14" s="136"/>
      <c r="D14" s="23"/>
      <c r="E14" s="24"/>
      <c r="F14" s="22"/>
      <c r="G14" s="22"/>
      <c r="H14" s="22"/>
      <c r="I14" s="22"/>
      <c r="J14" s="25"/>
      <c r="K14" s="140"/>
      <c r="L14" s="140"/>
      <c r="M14" s="140"/>
      <c r="N14" s="51">
        <f t="shared" si="0"/>
        <v>0</v>
      </c>
      <c r="O14" s="51">
        <f t="shared" si="1"/>
        <v>0</v>
      </c>
      <c r="P14" s="26"/>
    </row>
    <row r="15" s="9" customFormat="1" customHeight="1" spans="1:16">
      <c r="A15" s="22">
        <v>9</v>
      </c>
      <c r="B15" s="22"/>
      <c r="C15" s="136"/>
      <c r="D15" s="23"/>
      <c r="E15" s="24"/>
      <c r="F15" s="22"/>
      <c r="G15" s="22"/>
      <c r="H15" s="22"/>
      <c r="I15" s="22"/>
      <c r="J15" s="25"/>
      <c r="K15" s="140"/>
      <c r="L15" s="140"/>
      <c r="M15" s="140"/>
      <c r="N15" s="51">
        <f t="shared" si="0"/>
        <v>0</v>
      </c>
      <c r="O15" s="51">
        <f t="shared" si="1"/>
        <v>0</v>
      </c>
      <c r="P15" s="26"/>
    </row>
    <row r="16" s="9" customFormat="1" customHeight="1" spans="1:16">
      <c r="A16" s="22">
        <v>10</v>
      </c>
      <c r="B16" s="22"/>
      <c r="C16" s="136"/>
      <c r="D16" s="90"/>
      <c r="E16" s="24"/>
      <c r="F16" s="91"/>
      <c r="G16" s="91"/>
      <c r="H16" s="137"/>
      <c r="I16" s="22"/>
      <c r="J16" s="25"/>
      <c r="K16" s="140"/>
      <c r="L16" s="140"/>
      <c r="M16" s="140"/>
      <c r="N16" s="51">
        <f t="shared" si="0"/>
        <v>0</v>
      </c>
      <c r="O16" s="51">
        <f t="shared" si="1"/>
        <v>0</v>
      </c>
      <c r="P16" s="26"/>
    </row>
    <row r="17" s="9" customFormat="1" customHeight="1" spans="1:16">
      <c r="A17" s="22">
        <v>11</v>
      </c>
      <c r="B17" s="22"/>
      <c r="C17" s="136"/>
      <c r="D17" s="90"/>
      <c r="E17" s="24"/>
      <c r="F17" s="91"/>
      <c r="G17" s="91"/>
      <c r="H17" s="137"/>
      <c r="I17" s="22"/>
      <c r="J17" s="25"/>
      <c r="K17" s="140"/>
      <c r="L17" s="140"/>
      <c r="M17" s="140"/>
      <c r="N17" s="51">
        <f t="shared" si="0"/>
        <v>0</v>
      </c>
      <c r="O17" s="51">
        <f t="shared" si="1"/>
        <v>0</v>
      </c>
      <c r="P17" s="26"/>
    </row>
    <row r="18" s="9" customFormat="1" customHeight="1" spans="1:16">
      <c r="A18" s="22">
        <v>12</v>
      </c>
      <c r="B18" s="22"/>
      <c r="C18" s="136"/>
      <c r="D18" s="90"/>
      <c r="E18" s="24"/>
      <c r="F18" s="91"/>
      <c r="G18" s="91"/>
      <c r="H18" s="138"/>
      <c r="I18" s="22"/>
      <c r="J18" s="25"/>
      <c r="K18" s="140"/>
      <c r="L18" s="140"/>
      <c r="M18" s="140"/>
      <c r="N18" s="51">
        <f t="shared" si="0"/>
        <v>0</v>
      </c>
      <c r="O18" s="51">
        <f t="shared" si="1"/>
        <v>0</v>
      </c>
      <c r="P18" s="26"/>
    </row>
    <row r="19" s="9" customFormat="1" customHeight="1" spans="1:16">
      <c r="A19" s="22">
        <v>13</v>
      </c>
      <c r="B19" s="22"/>
      <c r="C19" s="136"/>
      <c r="D19" s="23"/>
      <c r="E19" s="24"/>
      <c r="F19" s="22"/>
      <c r="G19" s="22"/>
      <c r="H19" s="22"/>
      <c r="I19" s="22"/>
      <c r="J19" s="25"/>
      <c r="K19" s="140"/>
      <c r="L19" s="140"/>
      <c r="M19" s="140"/>
      <c r="N19" s="51">
        <f t="shared" si="0"/>
        <v>0</v>
      </c>
      <c r="O19" s="51">
        <f t="shared" si="1"/>
        <v>0</v>
      </c>
      <c r="P19" s="92"/>
    </row>
    <row r="20" s="9" customFormat="1" customHeight="1" spans="1:16">
      <c r="A20" s="22">
        <v>14</v>
      </c>
      <c r="B20" s="22"/>
      <c r="C20" s="136"/>
      <c r="D20" s="23"/>
      <c r="E20" s="24"/>
      <c r="F20" s="22"/>
      <c r="G20" s="22"/>
      <c r="H20" s="22"/>
      <c r="I20" s="22"/>
      <c r="J20" s="25"/>
      <c r="K20" s="140"/>
      <c r="L20" s="140"/>
      <c r="M20" s="140"/>
      <c r="N20" s="51">
        <f t="shared" si="0"/>
        <v>0</v>
      </c>
      <c r="O20" s="51">
        <f t="shared" si="1"/>
        <v>0</v>
      </c>
      <c r="P20" s="26"/>
    </row>
    <row r="21" s="9" customFormat="1" customHeight="1" spans="1:16">
      <c r="A21" s="22">
        <v>15</v>
      </c>
      <c r="B21" s="22"/>
      <c r="C21" s="136"/>
      <c r="D21" s="23"/>
      <c r="E21" s="24"/>
      <c r="F21" s="22"/>
      <c r="G21" s="22"/>
      <c r="H21" s="22"/>
      <c r="I21" s="22"/>
      <c r="J21" s="25"/>
      <c r="K21" s="140"/>
      <c r="L21" s="140"/>
      <c r="M21" s="140"/>
      <c r="N21" s="51">
        <f t="shared" si="0"/>
        <v>0</v>
      </c>
      <c r="O21" s="51">
        <f t="shared" si="1"/>
        <v>0</v>
      </c>
      <c r="P21" s="26"/>
    </row>
    <row r="22" s="9" customFormat="1" customHeight="1" spans="1:16">
      <c r="A22" s="22">
        <v>16</v>
      </c>
      <c r="B22" s="22"/>
      <c r="C22" s="136"/>
      <c r="D22" s="23"/>
      <c r="E22" s="24"/>
      <c r="F22" s="22"/>
      <c r="G22" s="22"/>
      <c r="H22" s="22"/>
      <c r="I22" s="22"/>
      <c r="J22" s="25"/>
      <c r="K22" s="140"/>
      <c r="L22" s="140"/>
      <c r="M22" s="140"/>
      <c r="N22" s="51">
        <f t="shared" si="0"/>
        <v>0</v>
      </c>
      <c r="O22" s="51">
        <f t="shared" si="1"/>
        <v>0</v>
      </c>
      <c r="P22" s="26"/>
    </row>
    <row r="23" s="9" customFormat="1" customHeight="1" spans="1:16">
      <c r="A23" s="22">
        <v>17</v>
      </c>
      <c r="B23" s="22"/>
      <c r="C23" s="136"/>
      <c r="D23" s="23"/>
      <c r="E23" s="24"/>
      <c r="F23" s="22"/>
      <c r="G23" s="22"/>
      <c r="H23" s="22"/>
      <c r="I23" s="22"/>
      <c r="J23" s="25"/>
      <c r="K23" s="140"/>
      <c r="L23" s="140"/>
      <c r="M23" s="140"/>
      <c r="N23" s="51">
        <f t="shared" si="0"/>
        <v>0</v>
      </c>
      <c r="O23" s="51">
        <f t="shared" si="1"/>
        <v>0</v>
      </c>
      <c r="P23" s="26"/>
    </row>
    <row r="24" s="9" customFormat="1" customHeight="1" spans="1:16">
      <c r="A24" s="22">
        <v>18</v>
      </c>
      <c r="B24" s="22"/>
      <c r="C24" s="136"/>
      <c r="D24" s="23"/>
      <c r="E24" s="24"/>
      <c r="F24" s="22"/>
      <c r="G24" s="22"/>
      <c r="H24" s="22"/>
      <c r="I24" s="22"/>
      <c r="J24" s="25"/>
      <c r="K24" s="140"/>
      <c r="L24" s="140"/>
      <c r="M24" s="140"/>
      <c r="N24" s="51">
        <f t="shared" si="0"/>
        <v>0</v>
      </c>
      <c r="O24" s="51">
        <f t="shared" si="1"/>
        <v>0</v>
      </c>
      <c r="P24" s="26"/>
    </row>
    <row r="25" s="9" customFormat="1" customHeight="1" spans="1:16">
      <c r="A25" s="22">
        <v>19</v>
      </c>
      <c r="B25" s="22"/>
      <c r="C25" s="136"/>
      <c r="D25" s="23"/>
      <c r="E25" s="24"/>
      <c r="F25" s="22"/>
      <c r="G25" s="22"/>
      <c r="H25" s="22"/>
      <c r="I25" s="22"/>
      <c r="J25" s="25"/>
      <c r="K25" s="140"/>
      <c r="L25" s="140"/>
      <c r="M25" s="140"/>
      <c r="N25" s="51">
        <f t="shared" si="0"/>
        <v>0</v>
      </c>
      <c r="O25" s="51">
        <f t="shared" si="1"/>
        <v>0</v>
      </c>
      <c r="P25" s="26"/>
    </row>
    <row r="26" s="9" customFormat="1" customHeight="1" spans="1:16">
      <c r="A26" s="22">
        <v>20</v>
      </c>
      <c r="B26" s="22"/>
      <c r="C26" s="136"/>
      <c r="D26" s="23"/>
      <c r="E26" s="24"/>
      <c r="F26" s="22"/>
      <c r="G26" s="22"/>
      <c r="H26" s="22"/>
      <c r="I26" s="22"/>
      <c r="J26" s="25"/>
      <c r="K26" s="140"/>
      <c r="L26" s="140"/>
      <c r="M26" s="140"/>
      <c r="N26" s="51">
        <f t="shared" si="0"/>
        <v>0</v>
      </c>
      <c r="O26" s="51">
        <f t="shared" si="1"/>
        <v>0</v>
      </c>
      <c r="P26" s="26"/>
    </row>
    <row r="27" s="9" customFormat="1" customHeight="1" spans="1:16">
      <c r="A27" s="27" t="s">
        <v>307</v>
      </c>
      <c r="B27" s="28"/>
      <c r="C27" s="28"/>
      <c r="D27" s="28"/>
      <c r="E27" s="28"/>
      <c r="F27" s="28"/>
      <c r="G27" s="28"/>
      <c r="H27" s="28"/>
      <c r="I27" s="29"/>
      <c r="J27" s="52">
        <f>SUM(J7:J26)</f>
        <v>0</v>
      </c>
      <c r="K27" s="52">
        <f>SUM(K7:K26)</f>
        <v>0</v>
      </c>
      <c r="L27" s="30">
        <f>SUM(L7:L26)</f>
        <v>0</v>
      </c>
      <c r="M27" s="30">
        <f>SUM(M7:M26)</f>
        <v>0</v>
      </c>
      <c r="N27" s="30">
        <f>IF(SUM(N7:N26)-(M27-L27)&lt;0.001,SUM(N7:N26),"false")</f>
        <v>0</v>
      </c>
      <c r="O27" s="51">
        <f t="shared" si="1"/>
        <v>0</v>
      </c>
      <c r="P27" s="31"/>
    </row>
    <row r="28" s="10" customFormat="1" customHeight="1" spans="1:11">
      <c r="A28" s="32"/>
      <c r="D28" s="33"/>
      <c r="E28" s="33"/>
      <c r="F28" s="33"/>
      <c r="G28" s="34"/>
      <c r="H28" s="34"/>
      <c r="I28" s="34"/>
      <c r="J28" s="34"/>
      <c r="K28" s="34"/>
    </row>
    <row r="29" s="10" customFormat="1" customHeight="1" spans="1:16">
      <c r="A29" s="35" t="str">
        <f>表头信息!D8&amp;表头信息!E8</f>
        <v>产权持有单位填表人：谭勃</v>
      </c>
      <c r="B29" s="35"/>
      <c r="C29" s="35"/>
      <c r="D29" s="35"/>
      <c r="E29" s="35"/>
      <c r="F29" s="35"/>
      <c r="G29" s="35"/>
      <c r="H29" s="35"/>
      <c r="I29" s="35"/>
      <c r="J29" s="39"/>
      <c r="M29" s="37" t="str">
        <f>表头信息!D20&amp;表头信息!H23</f>
        <v>评估人员：</v>
      </c>
      <c r="N29" s="37"/>
      <c r="O29" s="37"/>
      <c r="P29" s="37"/>
    </row>
    <row r="30" s="10" customFormat="1" customHeight="1" spans="1:10">
      <c r="A30" s="38" t="str">
        <f>表头信息!D11&amp;表头信息!E11</f>
        <v>填表日期：2022年11月2日</v>
      </c>
      <c r="B30" s="36"/>
      <c r="C30" s="36"/>
      <c r="D30" s="36"/>
      <c r="E30" s="39"/>
      <c r="F30" s="39"/>
      <c r="H30" s="39"/>
      <c r="I30" s="39"/>
      <c r="J30" s="39"/>
    </row>
  </sheetData>
  <protectedRanges>
    <protectedRange sqref="P7:P26 A7:M26" name="区域1"/>
  </protectedRanges>
  <mergeCells count="24">
    <mergeCell ref="A1:P1"/>
    <mergeCell ref="A2:P2"/>
    <mergeCell ref="O3:P3"/>
    <mergeCell ref="A4:D4"/>
    <mergeCell ref="A27:I27"/>
    <mergeCell ref="D28:F28"/>
    <mergeCell ref="A29:I29"/>
    <mergeCell ref="M29:P29"/>
    <mergeCell ref="A5:A6"/>
    <mergeCell ref="B5:B6"/>
    <mergeCell ref="C5:C6"/>
    <mergeCell ref="D5:D6"/>
    <mergeCell ref="E5:E6"/>
    <mergeCell ref="F5:F6"/>
    <mergeCell ref="G5:G6"/>
    <mergeCell ref="H5:H6"/>
    <mergeCell ref="I5:I6"/>
    <mergeCell ref="J5:J6"/>
    <mergeCell ref="K5:K6"/>
    <mergeCell ref="L5:L6"/>
    <mergeCell ref="M5:M6"/>
    <mergeCell ref="N5:N6"/>
    <mergeCell ref="O5:O6"/>
    <mergeCell ref="P5:P6"/>
  </mergeCells>
  <hyperlinks>
    <hyperlink ref="A1:P1" location="'4-8固定资产汇总'!B19" display="=&quot;固定资产—土地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351304" name="Check Box 72" r:id="rId3">
              <controlPr defaultSize="0">
                <anchor moveWithCells="1">
                  <from>
                    <xdr:col>16</xdr:col>
                    <xdr:colOff>19050</xdr:colOff>
                    <xdr:row>0</xdr:row>
                    <xdr:rowOff>50800</xdr:rowOff>
                  </from>
                  <to>
                    <xdr:col>18</xdr:col>
                    <xdr:colOff>101600</xdr:colOff>
                    <xdr:row>1</xdr:row>
                    <xdr:rowOff>114300</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1"/>
  <sheetViews>
    <sheetView view="pageBreakPreview" zoomScale="85" zoomScaleNormal="100" workbookViewId="0">
      <pane xSplit="1" ySplit="6" topLeftCell="B7" activePane="bottomRight" state="frozen"/>
      <selection/>
      <selection pane="topRight"/>
      <selection pane="bottomLeft"/>
      <selection pane="bottomRight" activeCell="L7" sqref="L7:M7"/>
    </sheetView>
  </sheetViews>
  <sheetFormatPr defaultColWidth="8.66666666666667" defaultRowHeight="15.75" customHeight="1" outlineLevelCol="7"/>
  <cols>
    <col min="1" max="1" width="5.5" style="11" customWidth="1"/>
    <col min="2" max="2" width="36" style="11" customWidth="1"/>
    <col min="3" max="7" width="14.5" style="11" customWidth="1"/>
    <col min="8" max="8" width="17" style="11" customWidth="1"/>
    <col min="9" max="32" width="9" style="11"/>
    <col min="33" max="16384" width="8.66666666666667" style="11"/>
  </cols>
  <sheetData>
    <row r="1" s="7" customFormat="1" ht="30" customHeight="1" spans="1:8">
      <c r="A1" s="12" t="str">
        <f>"固定资产清理评估"&amp;表头信息!E35</f>
        <v>固定资产清理评估明细表</v>
      </c>
      <c r="B1" s="12"/>
      <c r="C1" s="12"/>
      <c r="D1" s="12"/>
      <c r="E1" s="12"/>
      <c r="F1" s="12"/>
      <c r="G1" s="12"/>
      <c r="H1" s="46"/>
    </row>
    <row r="2" customHeight="1" spans="1:8">
      <c r="A2" s="13" t="str">
        <f>表头信息!D5&amp;表头信息!E5</f>
        <v>评估基准日：2022年10月31日</v>
      </c>
      <c r="B2" s="13"/>
      <c r="C2" s="13"/>
      <c r="D2" s="13"/>
      <c r="E2" s="13"/>
      <c r="F2" s="13"/>
      <c r="G2" s="13"/>
      <c r="H2" s="13"/>
    </row>
    <row r="3" customHeight="1" spans="1:8">
      <c r="A3" s="13"/>
      <c r="B3" s="13"/>
      <c r="C3" s="13"/>
      <c r="D3" s="13"/>
      <c r="E3" s="13"/>
      <c r="F3" s="13"/>
      <c r="G3" s="13"/>
      <c r="H3" s="56" t="s">
        <v>884</v>
      </c>
    </row>
    <row r="4" customHeight="1" spans="1:8">
      <c r="A4" s="16" t="str">
        <f>表头信息!D2&amp;表头信息!E2</f>
        <v>产权持有单位：西安曲江楼观旅游农业开发有限公司</v>
      </c>
      <c r="B4" s="17"/>
      <c r="C4" s="17"/>
      <c r="D4" s="18"/>
      <c r="E4" s="18"/>
      <c r="F4" s="18"/>
      <c r="G4" s="18"/>
      <c r="H4" s="19" t="s">
        <v>3</v>
      </c>
    </row>
    <row r="5" s="8" customFormat="1" customHeight="1" spans="1:8">
      <c r="A5" s="20" t="s">
        <v>5</v>
      </c>
      <c r="B5" s="20" t="s">
        <v>885</v>
      </c>
      <c r="C5" s="20" t="s">
        <v>389</v>
      </c>
      <c r="D5" s="20" t="s">
        <v>238</v>
      </c>
      <c r="E5" s="20" t="s">
        <v>239</v>
      </c>
      <c r="F5" s="20" t="s">
        <v>240</v>
      </c>
      <c r="G5" s="20" t="s">
        <v>241</v>
      </c>
      <c r="H5" s="20" t="s">
        <v>8</v>
      </c>
    </row>
    <row r="6" s="8" customFormat="1" customHeight="1" spans="1:8">
      <c r="A6" s="21"/>
      <c r="B6" s="21"/>
      <c r="C6" s="21"/>
      <c r="D6" s="21"/>
      <c r="E6" s="21"/>
      <c r="F6" s="21"/>
      <c r="G6" s="21"/>
      <c r="H6" s="21"/>
    </row>
    <row r="7" s="9" customFormat="1" customHeight="1" spans="1:8">
      <c r="A7" s="22">
        <v>1</v>
      </c>
      <c r="B7" s="23"/>
      <c r="C7" s="24"/>
      <c r="D7" s="140"/>
      <c r="E7" s="140"/>
      <c r="F7" s="51">
        <f>E7-D7</f>
        <v>0</v>
      </c>
      <c r="G7" s="51">
        <f>IF(D7=0,0,F7/ABS(D7))*100</f>
        <v>0</v>
      </c>
      <c r="H7" s="26"/>
    </row>
    <row r="8" s="9" customFormat="1" customHeight="1" spans="1:8">
      <c r="A8" s="22">
        <v>2</v>
      </c>
      <c r="B8" s="23"/>
      <c r="C8" s="24"/>
      <c r="D8" s="140"/>
      <c r="E8" s="140"/>
      <c r="F8" s="51">
        <f t="shared" ref="F8:F26" si="0">E8-D8</f>
        <v>0</v>
      </c>
      <c r="G8" s="51">
        <f t="shared" ref="G8:G27" si="1">IF(D8=0,0,F8/ABS(D8))*100</f>
        <v>0</v>
      </c>
      <c r="H8" s="26"/>
    </row>
    <row r="9" s="9" customFormat="1" customHeight="1" spans="1:8">
      <c r="A9" s="22">
        <v>3</v>
      </c>
      <c r="B9" s="23"/>
      <c r="C9" s="24"/>
      <c r="D9" s="140"/>
      <c r="E9" s="140"/>
      <c r="F9" s="51">
        <f t="shared" si="0"/>
        <v>0</v>
      </c>
      <c r="G9" s="51">
        <f t="shared" si="1"/>
        <v>0</v>
      </c>
      <c r="H9" s="26"/>
    </row>
    <row r="10" s="9" customFormat="1" customHeight="1" spans="1:8">
      <c r="A10" s="22">
        <v>4</v>
      </c>
      <c r="B10" s="23"/>
      <c r="C10" s="24"/>
      <c r="D10" s="140"/>
      <c r="E10" s="140"/>
      <c r="F10" s="51">
        <f t="shared" si="0"/>
        <v>0</v>
      </c>
      <c r="G10" s="51">
        <f t="shared" si="1"/>
        <v>0</v>
      </c>
      <c r="H10" s="26"/>
    </row>
    <row r="11" s="9" customFormat="1" customHeight="1" spans="1:8">
      <c r="A11" s="22">
        <v>5</v>
      </c>
      <c r="B11" s="23"/>
      <c r="C11" s="24"/>
      <c r="D11" s="140"/>
      <c r="E11" s="140"/>
      <c r="F11" s="51">
        <f t="shared" si="0"/>
        <v>0</v>
      </c>
      <c r="G11" s="51">
        <f t="shared" si="1"/>
        <v>0</v>
      </c>
      <c r="H11" s="26"/>
    </row>
    <row r="12" s="9" customFormat="1" customHeight="1" spans="1:8">
      <c r="A12" s="22">
        <v>6</v>
      </c>
      <c r="B12" s="23"/>
      <c r="C12" s="24"/>
      <c r="D12" s="140"/>
      <c r="E12" s="140"/>
      <c r="F12" s="51">
        <f t="shared" si="0"/>
        <v>0</v>
      </c>
      <c r="G12" s="51">
        <f t="shared" si="1"/>
        <v>0</v>
      </c>
      <c r="H12" s="26"/>
    </row>
    <row r="13" s="9" customFormat="1" customHeight="1" spans="1:8">
      <c r="A13" s="22">
        <v>7</v>
      </c>
      <c r="B13" s="23"/>
      <c r="C13" s="24"/>
      <c r="D13" s="140"/>
      <c r="E13" s="140"/>
      <c r="F13" s="51">
        <f t="shared" si="0"/>
        <v>0</v>
      </c>
      <c r="G13" s="51">
        <f t="shared" si="1"/>
        <v>0</v>
      </c>
      <c r="H13" s="26"/>
    </row>
    <row r="14" s="9" customFormat="1" customHeight="1" spans="1:8">
      <c r="A14" s="22">
        <v>8</v>
      </c>
      <c r="B14" s="23"/>
      <c r="C14" s="24"/>
      <c r="D14" s="140"/>
      <c r="E14" s="140"/>
      <c r="F14" s="51">
        <f t="shared" si="0"/>
        <v>0</v>
      </c>
      <c r="G14" s="51">
        <f t="shared" si="1"/>
        <v>0</v>
      </c>
      <c r="H14" s="26"/>
    </row>
    <row r="15" s="9" customFormat="1" customHeight="1" spans="1:8">
      <c r="A15" s="22">
        <v>9</v>
      </c>
      <c r="B15" s="23"/>
      <c r="C15" s="24"/>
      <c r="D15" s="140"/>
      <c r="E15" s="140"/>
      <c r="F15" s="51">
        <f t="shared" si="0"/>
        <v>0</v>
      </c>
      <c r="G15" s="51">
        <f t="shared" si="1"/>
        <v>0</v>
      </c>
      <c r="H15" s="26"/>
    </row>
    <row r="16" s="9" customFormat="1" customHeight="1" spans="1:8">
      <c r="A16" s="22">
        <v>10</v>
      </c>
      <c r="B16" s="23"/>
      <c r="C16" s="24"/>
      <c r="D16" s="140"/>
      <c r="E16" s="140"/>
      <c r="F16" s="51">
        <f t="shared" si="0"/>
        <v>0</v>
      </c>
      <c r="G16" s="51">
        <f t="shared" si="1"/>
        <v>0</v>
      </c>
      <c r="H16" s="26"/>
    </row>
    <row r="17" s="9" customFormat="1" customHeight="1" spans="1:8">
      <c r="A17" s="22">
        <v>11</v>
      </c>
      <c r="B17" s="23"/>
      <c r="C17" s="24"/>
      <c r="D17" s="140"/>
      <c r="E17" s="140"/>
      <c r="F17" s="51">
        <f t="shared" si="0"/>
        <v>0</v>
      </c>
      <c r="G17" s="51">
        <f t="shared" si="1"/>
        <v>0</v>
      </c>
      <c r="H17" s="26"/>
    </row>
    <row r="18" s="9" customFormat="1" customHeight="1" spans="1:8">
      <c r="A18" s="22">
        <v>12</v>
      </c>
      <c r="B18" s="23"/>
      <c r="C18" s="24"/>
      <c r="D18" s="140"/>
      <c r="E18" s="140"/>
      <c r="F18" s="51">
        <f t="shared" si="0"/>
        <v>0</v>
      </c>
      <c r="G18" s="51">
        <f t="shared" si="1"/>
        <v>0</v>
      </c>
      <c r="H18" s="26"/>
    </row>
    <row r="19" s="9" customFormat="1" customHeight="1" spans="1:8">
      <c r="A19" s="22">
        <v>13</v>
      </c>
      <c r="B19" s="23"/>
      <c r="C19" s="24"/>
      <c r="D19" s="140"/>
      <c r="E19" s="140"/>
      <c r="F19" s="51">
        <f t="shared" si="0"/>
        <v>0</v>
      </c>
      <c r="G19" s="51">
        <f t="shared" si="1"/>
        <v>0</v>
      </c>
      <c r="H19" s="26"/>
    </row>
    <row r="20" s="9" customFormat="1" customHeight="1" spans="1:8">
      <c r="A20" s="22">
        <v>14</v>
      </c>
      <c r="B20" s="23"/>
      <c r="C20" s="24"/>
      <c r="D20" s="140"/>
      <c r="E20" s="140"/>
      <c r="F20" s="51">
        <f t="shared" si="0"/>
        <v>0</v>
      </c>
      <c r="G20" s="51">
        <f t="shared" si="1"/>
        <v>0</v>
      </c>
      <c r="H20" s="26"/>
    </row>
    <row r="21" s="9" customFormat="1" customHeight="1" spans="1:8">
      <c r="A21" s="22">
        <v>15</v>
      </c>
      <c r="B21" s="23"/>
      <c r="C21" s="24"/>
      <c r="D21" s="140"/>
      <c r="E21" s="140"/>
      <c r="F21" s="51">
        <f t="shared" si="0"/>
        <v>0</v>
      </c>
      <c r="G21" s="51">
        <f t="shared" si="1"/>
        <v>0</v>
      </c>
      <c r="H21" s="26"/>
    </row>
    <row r="22" s="9" customFormat="1" customHeight="1" spans="1:8">
      <c r="A22" s="22">
        <v>16</v>
      </c>
      <c r="B22" s="23"/>
      <c r="C22" s="24"/>
      <c r="D22" s="140"/>
      <c r="E22" s="140"/>
      <c r="F22" s="51">
        <f t="shared" si="0"/>
        <v>0</v>
      </c>
      <c r="G22" s="51">
        <f t="shared" si="1"/>
        <v>0</v>
      </c>
      <c r="H22" s="26"/>
    </row>
    <row r="23" s="9" customFormat="1" customHeight="1" spans="1:8">
      <c r="A23" s="22">
        <v>17</v>
      </c>
      <c r="B23" s="23"/>
      <c r="C23" s="24"/>
      <c r="D23" s="140"/>
      <c r="E23" s="140"/>
      <c r="F23" s="51">
        <f t="shared" si="0"/>
        <v>0</v>
      </c>
      <c r="G23" s="51">
        <f t="shared" si="1"/>
        <v>0</v>
      </c>
      <c r="H23" s="26"/>
    </row>
    <row r="24" s="9" customFormat="1" customHeight="1" spans="1:8">
      <c r="A24" s="22">
        <v>18</v>
      </c>
      <c r="B24" s="23"/>
      <c r="C24" s="24"/>
      <c r="D24" s="140"/>
      <c r="E24" s="140"/>
      <c r="F24" s="51">
        <f t="shared" si="0"/>
        <v>0</v>
      </c>
      <c r="G24" s="51">
        <f t="shared" si="1"/>
        <v>0</v>
      </c>
      <c r="H24" s="26"/>
    </row>
    <row r="25" s="9" customFormat="1" customHeight="1" spans="1:8">
      <c r="A25" s="22">
        <v>19</v>
      </c>
      <c r="B25" s="23"/>
      <c r="C25" s="24"/>
      <c r="D25" s="140"/>
      <c r="E25" s="140"/>
      <c r="F25" s="51">
        <f t="shared" si="0"/>
        <v>0</v>
      </c>
      <c r="G25" s="51">
        <f t="shared" si="1"/>
        <v>0</v>
      </c>
      <c r="H25" s="26"/>
    </row>
    <row r="26" s="9" customFormat="1" customHeight="1" spans="1:8">
      <c r="A26" s="22">
        <v>20</v>
      </c>
      <c r="B26" s="23"/>
      <c r="C26" s="24"/>
      <c r="D26" s="140"/>
      <c r="E26" s="140"/>
      <c r="F26" s="51">
        <f t="shared" si="0"/>
        <v>0</v>
      </c>
      <c r="G26" s="51">
        <f t="shared" si="1"/>
        <v>0</v>
      </c>
      <c r="H26" s="26"/>
    </row>
    <row r="27" s="9" customFormat="1" customHeight="1" spans="1:8">
      <c r="A27" s="27" t="s">
        <v>307</v>
      </c>
      <c r="B27" s="28"/>
      <c r="C27" s="29"/>
      <c r="D27" s="30">
        <f>SUM(D7:D26)</f>
        <v>0</v>
      </c>
      <c r="E27" s="30">
        <f>SUM(E7:E26)</f>
        <v>0</v>
      </c>
      <c r="F27" s="30">
        <f>IF(SUM(F7:F26)-(E27-D27)&lt;0.001,SUM(F7:F26),"false")</f>
        <v>0</v>
      </c>
      <c r="G27" s="51">
        <f t="shared" si="1"/>
        <v>0</v>
      </c>
      <c r="H27" s="31"/>
    </row>
    <row r="28" s="10" customFormat="1" customHeight="1" spans="1:8">
      <c r="A28" s="32"/>
      <c r="D28" s="33"/>
      <c r="E28" s="33"/>
      <c r="F28" s="33"/>
      <c r="G28" s="34"/>
      <c r="H28" s="34"/>
    </row>
    <row r="29" s="10" customFormat="1" customHeight="1" spans="1:8">
      <c r="A29" s="35" t="str">
        <f>表头信息!D8&amp;表头信息!E8</f>
        <v>产权持有单位填表人：谭勃</v>
      </c>
      <c r="B29" s="35"/>
      <c r="C29" s="35"/>
      <c r="D29" s="36"/>
      <c r="E29" s="39"/>
      <c r="F29" s="37" t="str">
        <f>表头信息!D20&amp;表头信息!E23</f>
        <v>评估人员：柳青、殷涛</v>
      </c>
      <c r="G29" s="37"/>
      <c r="H29" s="37"/>
    </row>
    <row r="30" s="10" customFormat="1" customHeight="1" spans="1:8">
      <c r="A30" s="38" t="str">
        <f>表头信息!D11&amp;表头信息!E11</f>
        <v>填表日期：2022年11月2日</v>
      </c>
      <c r="B30" s="36"/>
      <c r="C30" s="36"/>
      <c r="D30" s="36"/>
      <c r="E30" s="39"/>
      <c r="F30" s="39"/>
      <c r="H30" s="39"/>
    </row>
    <row r="31" customHeight="1" spans="4:6">
      <c r="D31" s="71"/>
      <c r="E31" s="71"/>
      <c r="F31" s="71"/>
    </row>
  </sheetData>
  <protectedRanges>
    <protectedRange sqref="A7:E26 H7:H26" name="区域1"/>
  </protectedRanges>
  <mergeCells count="15">
    <mergeCell ref="A1:H1"/>
    <mergeCell ref="A2:H2"/>
    <mergeCell ref="A4:C4"/>
    <mergeCell ref="A27:C27"/>
    <mergeCell ref="D28:F28"/>
    <mergeCell ref="A29:C29"/>
    <mergeCell ref="F29:H29"/>
    <mergeCell ref="A5:A6"/>
    <mergeCell ref="B5:B6"/>
    <mergeCell ref="C5:C6"/>
    <mergeCell ref="D5:D6"/>
    <mergeCell ref="E5:E6"/>
    <mergeCell ref="F5:F6"/>
    <mergeCell ref="G5:G6"/>
    <mergeCell ref="H5:H6"/>
  </mergeCells>
  <hyperlinks>
    <hyperlink ref="A1:H1" location="'4-8固定资产汇总'!B22" display="=&quot;固定资产清理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52328" name="Check Box 72" r:id="rId4">
              <controlPr defaultSize="0">
                <anchor moveWithCells="1">
                  <from>
                    <xdr:col>8</xdr:col>
                    <xdr:colOff>88900</xdr:colOff>
                    <xdr:row>0</xdr:row>
                    <xdr:rowOff>56515</xdr:rowOff>
                  </from>
                  <to>
                    <xdr:col>10</xdr:col>
                    <xdr:colOff>88900</xdr:colOff>
                    <xdr:row>1</xdr:row>
                    <xdr:rowOff>133350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G31"/>
  <sheetViews>
    <sheetView zoomScaleSheetLayoutView="60" workbookViewId="0">
      <pane xSplit="2" ySplit="6" topLeftCell="C7" activePane="bottomRight" state="frozen"/>
      <selection/>
      <selection pane="topRight"/>
      <selection pane="bottomLeft"/>
      <selection pane="bottomRight" activeCell="A1" sqref="A1:F1"/>
    </sheetView>
  </sheetViews>
  <sheetFormatPr defaultColWidth="8.66666666666667" defaultRowHeight="15.75" customHeight="1" outlineLevelCol="6"/>
  <cols>
    <col min="1" max="1" width="8.5" style="11" customWidth="1"/>
    <col min="2" max="2" width="37.3333333333333" style="11" customWidth="1"/>
    <col min="3" max="6" width="21.25" style="11" customWidth="1"/>
    <col min="7" max="32" width="9" style="11"/>
    <col min="33" max="16384" width="8.66666666666667" style="11"/>
  </cols>
  <sheetData>
    <row r="1" s="7" customFormat="1" ht="30" customHeight="1" spans="1:7">
      <c r="A1" s="12" t="s">
        <v>283</v>
      </c>
      <c r="B1" s="12"/>
      <c r="C1" s="12"/>
      <c r="D1" s="12"/>
      <c r="E1" s="12"/>
      <c r="F1" s="12"/>
      <c r="G1" s="76"/>
    </row>
    <row r="2" customHeight="1" spans="1:6">
      <c r="A2" s="13" t="str">
        <f>表头信息!D5&amp;表头信息!E5</f>
        <v>评估基准日：2022年10月31日</v>
      </c>
      <c r="B2" s="13"/>
      <c r="C2" s="13"/>
      <c r="D2" s="13"/>
      <c r="E2" s="13"/>
      <c r="F2" s="13"/>
    </row>
    <row r="3" customHeight="1" spans="1:6">
      <c r="A3" s="13"/>
      <c r="B3" s="13"/>
      <c r="C3" s="13"/>
      <c r="D3" s="13"/>
      <c r="E3" s="56" t="s">
        <v>284</v>
      </c>
      <c r="F3" s="142"/>
    </row>
    <row r="4" customHeight="1" spans="1:6">
      <c r="A4" s="83" t="str">
        <f>表头信息!D2&amp;表头信息!E2</f>
        <v>产权持有单位：西安曲江楼观旅游农业开发有限公司</v>
      </c>
      <c r="B4" s="18"/>
      <c r="C4" s="18"/>
      <c r="D4" s="18"/>
      <c r="E4" s="326" t="s">
        <v>3</v>
      </c>
      <c r="F4" s="327"/>
    </row>
    <row r="5" s="8" customFormat="1" customHeight="1" spans="1:6">
      <c r="A5" s="58" t="s">
        <v>267</v>
      </c>
      <c r="B5" s="58" t="s">
        <v>237</v>
      </c>
      <c r="C5" s="58" t="s">
        <v>238</v>
      </c>
      <c r="D5" s="58" t="s">
        <v>239</v>
      </c>
      <c r="E5" s="58" t="s">
        <v>240</v>
      </c>
      <c r="F5" s="58" t="s">
        <v>241</v>
      </c>
    </row>
    <row r="6" s="8" customFormat="1" customHeight="1" spans="1:6">
      <c r="A6" s="59"/>
      <c r="B6" s="59"/>
      <c r="C6" s="59"/>
      <c r="D6" s="59"/>
      <c r="E6" s="59"/>
      <c r="F6" s="59"/>
    </row>
    <row r="7" s="9" customFormat="1" customHeight="1" spans="1:6">
      <c r="A7" s="60" t="s">
        <v>285</v>
      </c>
      <c r="B7" s="61" t="s">
        <v>286</v>
      </c>
      <c r="C7" s="52">
        <f>'3-1-1现金'!F27</f>
        <v>0</v>
      </c>
      <c r="D7" s="52">
        <f>'3-1-1现金'!G27</f>
        <v>0</v>
      </c>
      <c r="E7" s="51">
        <f>D7-C7</f>
        <v>0</v>
      </c>
      <c r="F7" s="51">
        <f>IF(C7=0,0,E7/ABS(C7))*100</f>
        <v>0</v>
      </c>
    </row>
    <row r="8" s="9" customFormat="1" customHeight="1" spans="1:6">
      <c r="A8" s="60" t="s">
        <v>287</v>
      </c>
      <c r="B8" s="64" t="s">
        <v>288</v>
      </c>
      <c r="C8" s="52">
        <f>'3-1-2银行存款'!G27</f>
        <v>0</v>
      </c>
      <c r="D8" s="52">
        <f>'3-1-2银行存款'!H27</f>
        <v>0</v>
      </c>
      <c r="E8" s="51">
        <f>D8-C8</f>
        <v>0</v>
      </c>
      <c r="F8" s="51">
        <f>IF(C8=0,0,E8/ABS(C8))*100</f>
        <v>0</v>
      </c>
    </row>
    <row r="9" s="9" customFormat="1" customHeight="1" spans="1:6">
      <c r="A9" s="60" t="s">
        <v>289</v>
      </c>
      <c r="B9" s="64" t="s">
        <v>290</v>
      </c>
      <c r="C9" s="52">
        <f>'3-1-3其他货币资金'!H27</f>
        <v>0</v>
      </c>
      <c r="D9" s="52">
        <f>'3-1-3其他货币资金'!I27</f>
        <v>0</v>
      </c>
      <c r="E9" s="51">
        <f>D9-C9</f>
        <v>0</v>
      </c>
      <c r="F9" s="51">
        <f>IF(C9=0,0,E9/ABS(C9))*100</f>
        <v>0</v>
      </c>
    </row>
    <row r="10" s="54" customFormat="1" customHeight="1" spans="1:6">
      <c r="A10" s="60"/>
      <c r="B10" s="65"/>
      <c r="C10" s="52"/>
      <c r="D10" s="51"/>
      <c r="E10" s="51"/>
      <c r="F10" s="51"/>
    </row>
    <row r="11" s="54" customFormat="1" customHeight="1" spans="1:6">
      <c r="A11" s="60"/>
      <c r="B11" s="65"/>
      <c r="C11" s="52"/>
      <c r="D11" s="51"/>
      <c r="E11" s="51"/>
      <c r="F11" s="51"/>
    </row>
    <row r="12" s="54" customFormat="1" customHeight="1" spans="1:6">
      <c r="A12" s="60"/>
      <c r="B12" s="65"/>
      <c r="C12" s="52"/>
      <c r="D12" s="51"/>
      <c r="E12" s="51"/>
      <c r="F12" s="51"/>
    </row>
    <row r="13" s="54" customFormat="1" customHeight="1" spans="1:6">
      <c r="A13" s="60"/>
      <c r="B13" s="65"/>
      <c r="C13" s="52"/>
      <c r="D13" s="51"/>
      <c r="E13" s="51"/>
      <c r="F13" s="51"/>
    </row>
    <row r="14" s="54" customFormat="1" customHeight="1" spans="1:6">
      <c r="A14" s="60"/>
      <c r="B14" s="65"/>
      <c r="C14" s="52"/>
      <c r="D14" s="51"/>
      <c r="E14" s="51"/>
      <c r="F14" s="51"/>
    </row>
    <row r="15" s="54" customFormat="1" customHeight="1" spans="1:6">
      <c r="A15" s="60"/>
      <c r="B15" s="65"/>
      <c r="C15" s="52"/>
      <c r="D15" s="51"/>
      <c r="E15" s="51"/>
      <c r="F15" s="51"/>
    </row>
    <row r="16" s="9" customFormat="1" customHeight="1" spans="1:6">
      <c r="A16" s="60"/>
      <c r="B16" s="65"/>
      <c r="C16" s="52"/>
      <c r="D16" s="51"/>
      <c r="E16" s="51"/>
      <c r="F16" s="51"/>
    </row>
    <row r="17" s="9" customFormat="1" customHeight="1" spans="1:6">
      <c r="A17" s="60"/>
      <c r="B17" s="65"/>
      <c r="C17" s="52"/>
      <c r="D17" s="51"/>
      <c r="E17" s="51"/>
      <c r="F17" s="51"/>
    </row>
    <row r="18" s="9" customFormat="1" customHeight="1" spans="1:6">
      <c r="A18" s="60"/>
      <c r="B18" s="65"/>
      <c r="C18" s="52"/>
      <c r="D18" s="51"/>
      <c r="E18" s="51"/>
      <c r="F18" s="51"/>
    </row>
    <row r="19" s="9" customFormat="1" customHeight="1" spans="1:6">
      <c r="A19" s="60"/>
      <c r="B19" s="65"/>
      <c r="C19" s="52"/>
      <c r="D19" s="51"/>
      <c r="E19" s="51"/>
      <c r="F19" s="51"/>
    </row>
    <row r="20" s="9" customFormat="1" customHeight="1" spans="1:6">
      <c r="A20" s="60"/>
      <c r="B20" s="65"/>
      <c r="C20" s="52"/>
      <c r="D20" s="51"/>
      <c r="E20" s="51"/>
      <c r="F20" s="51"/>
    </row>
    <row r="21" s="9" customFormat="1" customHeight="1" spans="1:6">
      <c r="A21" s="60"/>
      <c r="B21" s="65"/>
      <c r="C21" s="52"/>
      <c r="D21" s="51"/>
      <c r="E21" s="51"/>
      <c r="F21" s="51"/>
    </row>
    <row r="22" s="9" customFormat="1" customHeight="1" spans="1:6">
      <c r="A22" s="60"/>
      <c r="B22" s="65"/>
      <c r="C22" s="52"/>
      <c r="D22" s="51"/>
      <c r="E22" s="51"/>
      <c r="F22" s="51"/>
    </row>
    <row r="23" s="9" customFormat="1" customHeight="1" spans="1:6">
      <c r="A23" s="66"/>
      <c r="B23" s="65"/>
      <c r="C23" s="52"/>
      <c r="D23" s="51"/>
      <c r="E23" s="51"/>
      <c r="F23" s="51"/>
    </row>
    <row r="24" s="9" customFormat="1" customHeight="1" spans="1:6">
      <c r="A24" s="66"/>
      <c r="B24" s="65"/>
      <c r="C24" s="52"/>
      <c r="D24" s="51"/>
      <c r="E24" s="51"/>
      <c r="F24" s="51"/>
    </row>
    <row r="25" s="9" customFormat="1" customHeight="1" spans="1:6">
      <c r="A25" s="66"/>
      <c r="B25" s="65"/>
      <c r="C25" s="52"/>
      <c r="D25" s="51"/>
      <c r="E25" s="51"/>
      <c r="F25" s="51"/>
    </row>
    <row r="26" s="9" customFormat="1" customHeight="1" spans="1:6">
      <c r="A26" s="66"/>
      <c r="B26" s="65"/>
      <c r="C26" s="52"/>
      <c r="D26" s="51"/>
      <c r="E26" s="51"/>
      <c r="F26" s="51"/>
    </row>
    <row r="27" s="9" customFormat="1" customHeight="1" spans="1:6">
      <c r="A27" s="27" t="s">
        <v>291</v>
      </c>
      <c r="B27" s="29"/>
      <c r="C27" s="30">
        <f>SUM(C7:C26)</f>
        <v>0</v>
      </c>
      <c r="D27" s="30">
        <f>SUM(D7:D26)</f>
        <v>0</v>
      </c>
      <c r="E27" s="30">
        <f>SUM(E7:E26)</f>
        <v>0</v>
      </c>
      <c r="F27" s="51">
        <f>IF(C27=0,0,E27/ABS(C27))*100</f>
        <v>0</v>
      </c>
    </row>
    <row r="28" s="10" customFormat="1" customHeight="1" spans="1:6">
      <c r="A28" s="32"/>
      <c r="D28" s="33"/>
      <c r="E28" s="33"/>
      <c r="F28" s="33"/>
    </row>
    <row r="29" s="36" customFormat="1" customHeight="1" spans="1:6">
      <c r="A29" s="35" t="str">
        <f>表头信息!D8&amp;表头信息!E8</f>
        <v>产权持有单位填表人：谭勃</v>
      </c>
      <c r="B29" s="35"/>
      <c r="C29" s="35"/>
      <c r="E29" s="37" t="str">
        <f>表头信息!D20&amp;表头信息!E23</f>
        <v>评估人员：柳青、殷涛</v>
      </c>
      <c r="F29" s="37"/>
    </row>
    <row r="30" s="36" customFormat="1" customHeight="1" spans="1:1">
      <c r="A30" s="38" t="str">
        <f>表头信息!D11&amp;表头信息!E11</f>
        <v>填表日期：2022年11月2日</v>
      </c>
    </row>
    <row r="31" customHeight="1" spans="4:6">
      <c r="D31" s="71"/>
      <c r="E31" s="71"/>
      <c r="F31" s="71"/>
    </row>
  </sheetData>
  <mergeCells count="14">
    <mergeCell ref="A1:F1"/>
    <mergeCell ref="A2:F2"/>
    <mergeCell ref="E3:F3"/>
    <mergeCell ref="E4:F4"/>
    <mergeCell ref="A27:B27"/>
    <mergeCell ref="D28:F28"/>
    <mergeCell ref="A29:C29"/>
    <mergeCell ref="E29:F29"/>
    <mergeCell ref="A5:A6"/>
    <mergeCell ref="B5:B6"/>
    <mergeCell ref="C5:C6"/>
    <mergeCell ref="D5:D6"/>
    <mergeCell ref="E5:E6"/>
    <mergeCell ref="F5:F6"/>
  </mergeCells>
  <hyperlinks>
    <hyperlink ref="B7" location="'3-1-1现金'!A1" display="现金"/>
    <hyperlink ref="B8" location="'3-1-2银行存款'!A1" display="银行存款"/>
    <hyperlink ref="B9" location="'3-1-3其他货币资金'!A1" display="其他货币资金"/>
    <hyperlink ref="A1:F1" location="'3-流动资产汇总'!B7" display="货币资金评估汇总表"/>
  </hyperlinks>
  <printOptions horizontalCentered="1"/>
  <pageMargins left="0.354330708661417" right="0.354330708661417" top="0.78740157480315" bottom="0.590551181102362" header="0.590551181102362" footer="0.393700787401575"/>
  <pageSetup paperSize="9" fitToHeight="0" orientation="landscape" blackAndWhite="1" horizontalDpi="600" verticalDpi="600"/>
  <headerFooter scaleWithDoc="0">
    <oddFooter>&amp;C&amp;"宋体,常规"&amp;9共&amp;N页　第&amp;P页</oddFooter>
  </headerFooter>
  <drawing r:id="rId2"/>
  <legacyDrawing r:id="rId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G31"/>
  <sheetViews>
    <sheetView zoomScaleSheetLayoutView="60" workbookViewId="0">
      <pane xSplit="2" ySplit="6" topLeftCell="C7" activePane="bottomRight" state="frozen"/>
      <selection/>
      <selection pane="topRight"/>
      <selection pane="bottomLeft"/>
      <selection pane="bottomRight" activeCell="A1" sqref="A1:F1"/>
    </sheetView>
  </sheetViews>
  <sheetFormatPr defaultColWidth="8.66666666666667" defaultRowHeight="15.75" customHeight="1" outlineLevelCol="6"/>
  <cols>
    <col min="1" max="1" width="8.5" style="11" customWidth="1"/>
    <col min="2" max="2" width="37.3333333333333" style="11" customWidth="1"/>
    <col min="3" max="6" width="21.25" style="11" customWidth="1"/>
    <col min="7" max="32" width="9" style="11"/>
    <col min="33" max="16384" width="8.66666666666667" style="11"/>
  </cols>
  <sheetData>
    <row r="1" s="7" customFormat="1" ht="30" customHeight="1" spans="1:7">
      <c r="A1" s="12" t="s">
        <v>886</v>
      </c>
      <c r="B1" s="12"/>
      <c r="C1" s="12"/>
      <c r="D1" s="12"/>
      <c r="E1" s="12"/>
      <c r="F1" s="12"/>
      <c r="G1" s="76"/>
    </row>
    <row r="2" customHeight="1" spans="1:6">
      <c r="A2" s="13" t="str">
        <f>表头信息!D5&amp;表头信息!E5</f>
        <v>评估基准日：2022年10月31日</v>
      </c>
      <c r="B2" s="13"/>
      <c r="C2" s="13"/>
      <c r="D2" s="14"/>
      <c r="E2" s="14"/>
      <c r="F2" s="14"/>
    </row>
    <row r="3" customHeight="1" spans="1:6">
      <c r="A3" s="13"/>
      <c r="B3" s="13"/>
      <c r="C3" s="13"/>
      <c r="D3" s="14"/>
      <c r="E3" s="14"/>
      <c r="F3" s="15" t="s">
        <v>629</v>
      </c>
    </row>
    <row r="4" customHeight="1" spans="1:6">
      <c r="A4" s="77" t="str">
        <f>表头信息!D2&amp;表头信息!E2</f>
        <v>产权持有单位：西安曲江楼观旅游农业开发有限公司</v>
      </c>
      <c r="B4" s="78"/>
      <c r="C4" s="78"/>
      <c r="D4" s="18"/>
      <c r="E4" s="18"/>
      <c r="F4" s="19" t="s">
        <v>3</v>
      </c>
    </row>
    <row r="5" s="8" customFormat="1" customHeight="1" spans="1:6">
      <c r="A5" s="79" t="s">
        <v>267</v>
      </c>
      <c r="B5" s="79" t="s">
        <v>237</v>
      </c>
      <c r="C5" s="79" t="s">
        <v>238</v>
      </c>
      <c r="D5" s="79" t="s">
        <v>239</v>
      </c>
      <c r="E5" s="79" t="s">
        <v>240</v>
      </c>
      <c r="F5" s="79" t="s">
        <v>241</v>
      </c>
    </row>
    <row r="6" s="8" customFormat="1" customHeight="1" spans="1:6">
      <c r="A6" s="80"/>
      <c r="B6" s="80"/>
      <c r="C6" s="80"/>
      <c r="D6" s="80"/>
      <c r="E6" s="80"/>
      <c r="F6" s="80"/>
    </row>
    <row r="7" s="9" customFormat="1" customHeight="1" spans="1:6">
      <c r="A7" s="60" t="s">
        <v>887</v>
      </c>
      <c r="B7" s="81" t="s">
        <v>888</v>
      </c>
      <c r="C7" s="51">
        <f>'4-9-1在建（土建）'!I25</f>
        <v>0</v>
      </c>
      <c r="D7" s="51">
        <f>'4-9-1在建（土建）'!J25</f>
        <v>0</v>
      </c>
      <c r="E7" s="51">
        <f>D7-C7</f>
        <v>0</v>
      </c>
      <c r="F7" s="51">
        <f>IF(C7=0,0,E7/ABS(C7))*100</f>
        <v>0</v>
      </c>
    </row>
    <row r="8" s="9" customFormat="1" customHeight="1" spans="1:6">
      <c r="A8" s="60" t="s">
        <v>889</v>
      </c>
      <c r="B8" s="81" t="s">
        <v>890</v>
      </c>
      <c r="C8" s="51">
        <f>'4-9-2在建（设备）'!K25</f>
        <v>0</v>
      </c>
      <c r="D8" s="51">
        <f>'4-9-2在建（设备）'!O25</f>
        <v>0</v>
      </c>
      <c r="E8" s="51">
        <f>D8-C8</f>
        <v>0</v>
      </c>
      <c r="F8" s="51">
        <f>IF(C8=0,0,E8/ABS(C8))*100</f>
        <v>0</v>
      </c>
    </row>
    <row r="9" s="9" customFormat="1" customHeight="1" spans="1:6">
      <c r="A9" s="60" t="s">
        <v>891</v>
      </c>
      <c r="B9" s="81" t="s">
        <v>892</v>
      </c>
      <c r="C9" s="51">
        <f>'4-9-3在建（工程物资）'!G27</f>
        <v>0</v>
      </c>
      <c r="D9" s="51">
        <f>'4-9-3在建（工程物资）'!J27</f>
        <v>0</v>
      </c>
      <c r="E9" s="51">
        <f>D9-C9</f>
        <v>0</v>
      </c>
      <c r="F9" s="51">
        <f>IF(C9=0,0,E9/ABS(C9))*100</f>
        <v>0</v>
      </c>
    </row>
    <row r="10" s="9" customFormat="1" customHeight="1" spans="1:6">
      <c r="A10" s="60"/>
      <c r="B10" s="152"/>
      <c r="C10" s="51"/>
      <c r="D10" s="51"/>
      <c r="E10" s="51"/>
      <c r="F10" s="51"/>
    </row>
    <row r="11" s="9" customFormat="1" customHeight="1" spans="1:6">
      <c r="A11" s="60"/>
      <c r="B11" s="152"/>
      <c r="C11" s="51"/>
      <c r="D11" s="51"/>
      <c r="E11" s="51"/>
      <c r="F11" s="51"/>
    </row>
    <row r="12" s="9" customFormat="1" customHeight="1" spans="1:6">
      <c r="A12" s="60"/>
      <c r="B12" s="152"/>
      <c r="C12" s="51"/>
      <c r="D12" s="51"/>
      <c r="E12" s="51"/>
      <c r="F12" s="51"/>
    </row>
    <row r="13" s="9" customFormat="1" customHeight="1" spans="1:6">
      <c r="A13" s="60"/>
      <c r="B13" s="152"/>
      <c r="C13" s="51"/>
      <c r="D13" s="51"/>
      <c r="E13" s="51"/>
      <c r="F13" s="51"/>
    </row>
    <row r="14" s="9" customFormat="1" customHeight="1" spans="1:6">
      <c r="A14" s="60"/>
      <c r="B14" s="152"/>
      <c r="C14" s="51"/>
      <c r="D14" s="51"/>
      <c r="E14" s="51"/>
      <c r="F14" s="51"/>
    </row>
    <row r="15" s="9" customFormat="1" customHeight="1" spans="1:6">
      <c r="A15" s="60"/>
      <c r="B15" s="152"/>
      <c r="C15" s="51"/>
      <c r="D15" s="51"/>
      <c r="E15" s="51"/>
      <c r="F15" s="51"/>
    </row>
    <row r="16" s="9" customFormat="1" customHeight="1" spans="1:6">
      <c r="A16" s="60"/>
      <c r="B16" s="152"/>
      <c r="C16" s="51"/>
      <c r="D16" s="51"/>
      <c r="E16" s="51"/>
      <c r="F16" s="51"/>
    </row>
    <row r="17" s="9" customFormat="1" customHeight="1" spans="1:6">
      <c r="A17" s="60"/>
      <c r="B17" s="152"/>
      <c r="C17" s="51"/>
      <c r="D17" s="51"/>
      <c r="E17" s="51"/>
      <c r="F17" s="51"/>
    </row>
    <row r="18" s="9" customFormat="1" customHeight="1" spans="1:6">
      <c r="A18" s="60"/>
      <c r="B18" s="152"/>
      <c r="C18" s="51"/>
      <c r="D18" s="51"/>
      <c r="E18" s="51"/>
      <c r="F18" s="51"/>
    </row>
    <row r="19" s="9" customFormat="1" customHeight="1" spans="1:6">
      <c r="A19" s="60"/>
      <c r="B19" s="152"/>
      <c r="C19" s="51"/>
      <c r="D19" s="51"/>
      <c r="E19" s="51"/>
      <c r="F19" s="51"/>
    </row>
    <row r="20" s="9" customFormat="1" customHeight="1" spans="1:6">
      <c r="A20" s="60"/>
      <c r="B20" s="153"/>
      <c r="C20" s="51"/>
      <c r="D20" s="51"/>
      <c r="E20" s="51"/>
      <c r="F20" s="51"/>
    </row>
    <row r="21" s="9" customFormat="1" customHeight="1" spans="1:6">
      <c r="A21" s="60"/>
      <c r="B21" s="152"/>
      <c r="C21" s="51"/>
      <c r="D21" s="51"/>
      <c r="E21" s="51"/>
      <c r="F21" s="51"/>
    </row>
    <row r="22" s="9" customFormat="1" customHeight="1" spans="1:6">
      <c r="A22" s="60"/>
      <c r="B22" s="153"/>
      <c r="C22" s="51"/>
      <c r="D22" s="51"/>
      <c r="E22" s="51"/>
      <c r="F22" s="51"/>
    </row>
    <row r="23" s="9" customFormat="1" customHeight="1" spans="1:6">
      <c r="A23" s="60"/>
      <c r="B23" s="152"/>
      <c r="C23" s="51"/>
      <c r="D23" s="51"/>
      <c r="E23" s="51"/>
      <c r="F23" s="51"/>
    </row>
    <row r="24" s="9" customFormat="1" customHeight="1" spans="1:6">
      <c r="A24" s="60"/>
      <c r="B24" s="153"/>
      <c r="C24" s="51"/>
      <c r="D24" s="51"/>
      <c r="E24" s="51"/>
      <c r="F24" s="51"/>
    </row>
    <row r="25" s="9" customFormat="1" customHeight="1" spans="1:6">
      <c r="A25" s="105" t="s">
        <v>893</v>
      </c>
      <c r="B25" s="106"/>
      <c r="C25" s="51">
        <f>SUM(C7:C24)</f>
        <v>0</v>
      </c>
      <c r="D25" s="51">
        <f>SUM(D7:D24)</f>
        <v>0</v>
      </c>
      <c r="E25" s="51">
        <f>SUM(E7:E24)</f>
        <v>0</v>
      </c>
      <c r="F25" s="51">
        <f>IF(C25=0,0,E25/ABS(C25))*100</f>
        <v>0</v>
      </c>
    </row>
    <row r="26" s="9" customFormat="1" customHeight="1" spans="1:6">
      <c r="A26" s="105" t="s">
        <v>894</v>
      </c>
      <c r="B26" s="106"/>
      <c r="C26" s="101">
        <f>'4-9-1在建（土建）'!I26+'4-9-2在建（设备）'!K26</f>
        <v>0</v>
      </c>
      <c r="D26" s="101">
        <f>'4-9-1在建（土建）'!J26+'4-9-2在建（设备）'!O26</f>
        <v>0</v>
      </c>
      <c r="E26" s="51">
        <f>D26-C26</f>
        <v>0</v>
      </c>
      <c r="F26" s="51">
        <f>IF(C26=0,0,E26/ABS(C26))*100</f>
        <v>0</v>
      </c>
    </row>
    <row r="27" s="9" customFormat="1" customHeight="1" spans="1:6">
      <c r="A27" s="105" t="s">
        <v>893</v>
      </c>
      <c r="B27" s="106"/>
      <c r="C27" s="84">
        <f>C25-C26</f>
        <v>0</v>
      </c>
      <c r="D27" s="84">
        <f>D25-D26</f>
        <v>0</v>
      </c>
      <c r="E27" s="84">
        <f>E25-E26</f>
        <v>0</v>
      </c>
      <c r="F27" s="51">
        <f>IF(C27=0,0,E27/ABS(C27))*100</f>
        <v>0</v>
      </c>
    </row>
    <row r="28" s="10" customFormat="1" customHeight="1" spans="1:6">
      <c r="A28" s="32"/>
      <c r="D28" s="33"/>
      <c r="E28" s="33"/>
      <c r="F28" s="33"/>
    </row>
    <row r="29" s="36" customFormat="1" customHeight="1" spans="1:6">
      <c r="A29" s="35" t="str">
        <f>表头信息!D8&amp;表头信息!E8</f>
        <v>产权持有单位填表人：谭勃</v>
      </c>
      <c r="B29" s="35"/>
      <c r="C29" s="35"/>
      <c r="E29" s="37" t="str">
        <f>表头信息!D20&amp;表头信息!F23&amp;表头信息!G22&amp;表头信息!G23</f>
        <v>评估人员：、柳青、殷涛</v>
      </c>
      <c r="F29" s="37"/>
    </row>
    <row r="30" s="36" customFormat="1" customHeight="1" spans="1:1">
      <c r="A30" s="38" t="str">
        <f>表头信息!D11&amp;表头信息!E11</f>
        <v>填表日期：2022年11月2日</v>
      </c>
    </row>
    <row r="31" customHeight="1" spans="4:6">
      <c r="D31" s="71"/>
      <c r="E31" s="71"/>
      <c r="F31" s="71"/>
    </row>
  </sheetData>
  <mergeCells count="15">
    <mergeCell ref="A1:F1"/>
    <mergeCell ref="A2:F2"/>
    <mergeCell ref="A4:C4"/>
    <mergeCell ref="A25:B25"/>
    <mergeCell ref="A26:B26"/>
    <mergeCell ref="A27:B27"/>
    <mergeCell ref="D28:F28"/>
    <mergeCell ref="A29:C29"/>
    <mergeCell ref="E29:F29"/>
    <mergeCell ref="A5:A6"/>
    <mergeCell ref="B5:B6"/>
    <mergeCell ref="C5:C6"/>
    <mergeCell ref="D5:D6"/>
    <mergeCell ref="E5:E6"/>
    <mergeCell ref="F5:F6"/>
  </mergeCells>
  <hyperlinks>
    <hyperlink ref="A1:F1" location="'4-非流动资产汇总'!B15" display="在建工程评估汇总表"/>
    <hyperlink ref="B7" location="'4-9-1在建（土建）'!A1" display="在建工程—土建工程"/>
    <hyperlink ref="B8" location="'4-9-2在建（设备）'!A1" display="在建工程—设备安装工程"/>
    <hyperlink ref="B9" location="'4-9-3在建（工程物资）'!A1" display="在建工程—工程物资"/>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0"/>
  <sheetViews>
    <sheetView view="pageBreakPreview" zoomScale="85" zoomScaleNormal="100" workbookViewId="0">
      <pane xSplit="1" ySplit="6" topLeftCell="B7" activePane="bottomRight" state="frozen"/>
      <selection/>
      <selection pane="topRight"/>
      <selection pane="bottomLeft"/>
      <selection pane="bottomRight" activeCell="A1" sqref="A1:M1"/>
    </sheetView>
  </sheetViews>
  <sheetFormatPr defaultColWidth="8.66666666666667" defaultRowHeight="15.75" customHeight="1"/>
  <cols>
    <col min="1" max="1" width="5.33333333333333" style="11" customWidth="1"/>
    <col min="2" max="2" width="18.75" style="11" customWidth="1"/>
    <col min="3" max="3" width="7.75" style="11" customWidth="1"/>
    <col min="4" max="4" width="13" style="11" customWidth="1"/>
    <col min="5" max="5" width="7.08333333333333" style="11" customWidth="1"/>
    <col min="6" max="6" width="10.75" style="11" customWidth="1"/>
    <col min="7" max="12" width="9.75" style="11" customWidth="1"/>
    <col min="13" max="13" width="9.83333333333333" style="11" customWidth="1"/>
    <col min="14" max="32" width="9" style="11"/>
    <col min="33" max="16384" width="8.66666666666667" style="11"/>
  </cols>
  <sheetData>
    <row r="1" s="7" customFormat="1" ht="30" customHeight="1" spans="1:13">
      <c r="A1" s="148" t="str">
        <f>"在建工程—土建工程评估"&amp;表头信息!E35</f>
        <v>在建工程—土建工程评估明细表</v>
      </c>
      <c r="B1" s="148"/>
      <c r="C1" s="148"/>
      <c r="D1" s="148"/>
      <c r="E1" s="148"/>
      <c r="F1" s="148"/>
      <c r="G1" s="148"/>
      <c r="H1" s="149"/>
      <c r="I1" s="149"/>
      <c r="J1" s="149"/>
      <c r="K1" s="149"/>
      <c r="L1" s="149"/>
      <c r="M1" s="149"/>
    </row>
    <row r="2" customHeight="1" spans="1:13">
      <c r="A2" s="13" t="str">
        <f>表头信息!D5&amp;表头信息!E5</f>
        <v>评估基准日：2022年10月31日</v>
      </c>
      <c r="B2" s="13"/>
      <c r="C2" s="13"/>
      <c r="D2" s="13"/>
      <c r="E2" s="14"/>
      <c r="F2" s="14"/>
      <c r="G2" s="14"/>
      <c r="H2" s="14"/>
      <c r="I2" s="14"/>
      <c r="J2" s="14"/>
      <c r="K2" s="14"/>
      <c r="L2" s="14"/>
      <c r="M2" s="14"/>
    </row>
    <row r="3" customHeight="1" spans="1:13">
      <c r="A3" s="13"/>
      <c r="B3" s="13"/>
      <c r="C3" s="13"/>
      <c r="D3" s="13"/>
      <c r="E3" s="14"/>
      <c r="F3" s="14"/>
      <c r="G3" s="14"/>
      <c r="H3" s="14"/>
      <c r="I3" s="14"/>
      <c r="J3" s="14"/>
      <c r="K3" s="14"/>
      <c r="L3" s="14"/>
      <c r="M3" s="15" t="s">
        <v>895</v>
      </c>
    </row>
    <row r="4" customHeight="1" spans="1:13">
      <c r="A4" s="16" t="str">
        <f>表头信息!D2&amp;表头信息!E2</f>
        <v>产权持有单位：西安曲江楼观旅游农业开发有限公司</v>
      </c>
      <c r="B4" s="17"/>
      <c r="C4" s="17"/>
      <c r="D4" s="17"/>
      <c r="E4" s="18"/>
      <c r="F4" s="18"/>
      <c r="G4" s="18"/>
      <c r="H4" s="18"/>
      <c r="I4" s="18"/>
      <c r="J4" s="18"/>
      <c r="K4" s="18"/>
      <c r="L4" s="18"/>
      <c r="M4" s="19" t="s">
        <v>3</v>
      </c>
    </row>
    <row r="5" s="8" customFormat="1" customHeight="1" spans="1:13">
      <c r="A5" s="20" t="s">
        <v>5</v>
      </c>
      <c r="B5" s="20" t="s">
        <v>896</v>
      </c>
      <c r="C5" s="20" t="s">
        <v>642</v>
      </c>
      <c r="D5" s="20" t="s">
        <v>897</v>
      </c>
      <c r="E5" s="20" t="s">
        <v>534</v>
      </c>
      <c r="F5" s="20" t="s">
        <v>535</v>
      </c>
      <c r="G5" s="20" t="s">
        <v>536</v>
      </c>
      <c r="H5" s="20" t="s">
        <v>898</v>
      </c>
      <c r="I5" s="20" t="s">
        <v>238</v>
      </c>
      <c r="J5" s="20" t="s">
        <v>239</v>
      </c>
      <c r="K5" s="20" t="s">
        <v>240</v>
      </c>
      <c r="L5" s="20" t="s">
        <v>241</v>
      </c>
      <c r="M5" s="20" t="s">
        <v>8</v>
      </c>
    </row>
    <row r="6" s="8" customFormat="1" customHeight="1" spans="1:13">
      <c r="A6" s="21"/>
      <c r="B6" s="21"/>
      <c r="C6" s="21"/>
      <c r="D6" s="21"/>
      <c r="E6" s="21"/>
      <c r="F6" s="21"/>
      <c r="G6" s="21"/>
      <c r="H6" s="21"/>
      <c r="I6" s="21"/>
      <c r="J6" s="21"/>
      <c r="K6" s="21"/>
      <c r="L6" s="21" t="s">
        <v>314</v>
      </c>
      <c r="M6" s="21"/>
    </row>
    <row r="7" s="9" customFormat="1" customHeight="1" spans="1:13">
      <c r="A7" s="22">
        <v>1</v>
      </c>
      <c r="B7" s="23"/>
      <c r="C7" s="23"/>
      <c r="D7" s="23"/>
      <c r="E7" s="24"/>
      <c r="F7" s="24"/>
      <c r="G7" s="22"/>
      <c r="H7" s="73"/>
      <c r="I7" s="25"/>
      <c r="J7" s="25"/>
      <c r="K7" s="51">
        <f>J7-I7</f>
        <v>0</v>
      </c>
      <c r="L7" s="51">
        <f>IF(I7=0,0,K7/ABS(I7))*100</f>
        <v>0</v>
      </c>
      <c r="M7" s="26"/>
    </row>
    <row r="8" s="9" customFormat="1" customHeight="1" spans="1:13">
      <c r="A8" s="22">
        <v>2</v>
      </c>
      <c r="B8" s="23"/>
      <c r="C8" s="23"/>
      <c r="D8" s="23"/>
      <c r="E8" s="24"/>
      <c r="F8" s="24"/>
      <c r="G8" s="22"/>
      <c r="H8" s="73"/>
      <c r="I8" s="25"/>
      <c r="J8" s="25"/>
      <c r="K8" s="51">
        <f t="shared" ref="K8:K26" si="0">J8-I8</f>
        <v>0</v>
      </c>
      <c r="L8" s="51">
        <f t="shared" ref="L8:L27" si="1">IF(I8=0,0,K8/ABS(I8))*100</f>
        <v>0</v>
      </c>
      <c r="M8" s="26"/>
    </row>
    <row r="9" s="9" customFormat="1" customHeight="1" spans="1:13">
      <c r="A9" s="22">
        <v>3</v>
      </c>
      <c r="B9" s="23"/>
      <c r="C9" s="23"/>
      <c r="D9" s="23"/>
      <c r="E9" s="24"/>
      <c r="F9" s="24"/>
      <c r="G9" s="22"/>
      <c r="H9" s="73"/>
      <c r="I9" s="25"/>
      <c r="J9" s="25"/>
      <c r="K9" s="51">
        <f t="shared" si="0"/>
        <v>0</v>
      </c>
      <c r="L9" s="51">
        <f t="shared" si="1"/>
        <v>0</v>
      </c>
      <c r="M9" s="26"/>
    </row>
    <row r="10" s="9" customFormat="1" customHeight="1" spans="1:13">
      <c r="A10" s="22">
        <v>4</v>
      </c>
      <c r="B10" s="23"/>
      <c r="C10" s="23"/>
      <c r="D10" s="23"/>
      <c r="E10" s="24"/>
      <c r="F10" s="24"/>
      <c r="G10" s="22"/>
      <c r="H10" s="73"/>
      <c r="I10" s="25"/>
      <c r="J10" s="25"/>
      <c r="K10" s="51">
        <f t="shared" si="0"/>
        <v>0</v>
      </c>
      <c r="L10" s="51">
        <f t="shared" si="1"/>
        <v>0</v>
      </c>
      <c r="M10" s="26"/>
    </row>
    <row r="11" s="9" customFormat="1" customHeight="1" spans="1:13">
      <c r="A11" s="22">
        <v>5</v>
      </c>
      <c r="B11" s="23"/>
      <c r="C11" s="23"/>
      <c r="D11" s="23"/>
      <c r="E11" s="24"/>
      <c r="F11" s="24"/>
      <c r="G11" s="22"/>
      <c r="H11" s="73"/>
      <c r="I11" s="25"/>
      <c r="J11" s="25"/>
      <c r="K11" s="51">
        <f t="shared" si="0"/>
        <v>0</v>
      </c>
      <c r="L11" s="51">
        <f t="shared" si="1"/>
        <v>0</v>
      </c>
      <c r="M11" s="26"/>
    </row>
    <row r="12" s="9" customFormat="1" customHeight="1" spans="1:13">
      <c r="A12" s="22">
        <v>6</v>
      </c>
      <c r="B12" s="23"/>
      <c r="C12" s="23"/>
      <c r="D12" s="23"/>
      <c r="E12" s="24"/>
      <c r="F12" s="24"/>
      <c r="G12" s="22"/>
      <c r="H12" s="73"/>
      <c r="I12" s="25"/>
      <c r="J12" s="25"/>
      <c r="K12" s="51">
        <f t="shared" si="0"/>
        <v>0</v>
      </c>
      <c r="L12" s="51">
        <f t="shared" si="1"/>
        <v>0</v>
      </c>
      <c r="M12" s="26"/>
    </row>
    <row r="13" s="9" customFormat="1" customHeight="1" spans="1:13">
      <c r="A13" s="22">
        <v>7</v>
      </c>
      <c r="B13" s="23"/>
      <c r="C13" s="23"/>
      <c r="D13" s="23"/>
      <c r="E13" s="24"/>
      <c r="F13" s="24"/>
      <c r="G13" s="22"/>
      <c r="H13" s="73"/>
      <c r="I13" s="25"/>
      <c r="J13" s="25"/>
      <c r="K13" s="51">
        <f t="shared" si="0"/>
        <v>0</v>
      </c>
      <c r="L13" s="51">
        <f t="shared" si="1"/>
        <v>0</v>
      </c>
      <c r="M13" s="26"/>
    </row>
    <row r="14" s="9" customFormat="1" customHeight="1" spans="1:13">
      <c r="A14" s="22">
        <v>8</v>
      </c>
      <c r="B14" s="23"/>
      <c r="C14" s="23"/>
      <c r="D14" s="23"/>
      <c r="E14" s="24"/>
      <c r="F14" s="24"/>
      <c r="G14" s="22"/>
      <c r="H14" s="73"/>
      <c r="I14" s="25"/>
      <c r="J14" s="25"/>
      <c r="K14" s="51">
        <f t="shared" si="0"/>
        <v>0</v>
      </c>
      <c r="L14" s="51">
        <f t="shared" si="1"/>
        <v>0</v>
      </c>
      <c r="M14" s="26"/>
    </row>
    <row r="15" s="9" customFormat="1" customHeight="1" spans="1:13">
      <c r="A15" s="22">
        <v>9</v>
      </c>
      <c r="B15" s="23"/>
      <c r="C15" s="23"/>
      <c r="D15" s="23"/>
      <c r="E15" s="24"/>
      <c r="F15" s="24"/>
      <c r="G15" s="22"/>
      <c r="H15" s="73"/>
      <c r="I15" s="25"/>
      <c r="J15" s="25"/>
      <c r="K15" s="51">
        <f t="shared" si="0"/>
        <v>0</v>
      </c>
      <c r="L15" s="51">
        <f t="shared" si="1"/>
        <v>0</v>
      </c>
      <c r="M15" s="26"/>
    </row>
    <row r="16" s="9" customFormat="1" customHeight="1" spans="1:13">
      <c r="A16" s="22">
        <v>10</v>
      </c>
      <c r="B16" s="23"/>
      <c r="C16" s="23"/>
      <c r="D16" s="23"/>
      <c r="E16" s="24"/>
      <c r="F16" s="24"/>
      <c r="G16" s="22"/>
      <c r="H16" s="73"/>
      <c r="I16" s="25"/>
      <c r="J16" s="25"/>
      <c r="K16" s="51">
        <f t="shared" si="0"/>
        <v>0</v>
      </c>
      <c r="L16" s="51">
        <f t="shared" si="1"/>
        <v>0</v>
      </c>
      <c r="M16" s="26"/>
    </row>
    <row r="17" s="9" customFormat="1" customHeight="1" spans="1:13">
      <c r="A17" s="22">
        <v>11</v>
      </c>
      <c r="B17" s="23"/>
      <c r="C17" s="23"/>
      <c r="D17" s="23"/>
      <c r="E17" s="24"/>
      <c r="F17" s="24"/>
      <c r="G17" s="22"/>
      <c r="H17" s="73"/>
      <c r="I17" s="25"/>
      <c r="J17" s="25"/>
      <c r="K17" s="51">
        <f t="shared" si="0"/>
        <v>0</v>
      </c>
      <c r="L17" s="51">
        <f t="shared" si="1"/>
        <v>0</v>
      </c>
      <c r="M17" s="26"/>
    </row>
    <row r="18" s="9" customFormat="1" customHeight="1" spans="1:13">
      <c r="A18" s="22">
        <v>12</v>
      </c>
      <c r="B18" s="23"/>
      <c r="C18" s="23"/>
      <c r="D18" s="23"/>
      <c r="E18" s="24"/>
      <c r="F18" s="24"/>
      <c r="G18" s="22"/>
      <c r="H18" s="73"/>
      <c r="I18" s="25"/>
      <c r="J18" s="25"/>
      <c r="K18" s="51">
        <f t="shared" si="0"/>
        <v>0</v>
      </c>
      <c r="L18" s="51">
        <f t="shared" si="1"/>
        <v>0</v>
      </c>
      <c r="M18" s="26"/>
    </row>
    <row r="19" s="9" customFormat="1" customHeight="1" spans="1:13">
      <c r="A19" s="22">
        <v>13</v>
      </c>
      <c r="B19" s="23"/>
      <c r="C19" s="23"/>
      <c r="D19" s="23"/>
      <c r="E19" s="24"/>
      <c r="F19" s="24"/>
      <c r="G19" s="22"/>
      <c r="H19" s="73"/>
      <c r="I19" s="25"/>
      <c r="J19" s="25"/>
      <c r="K19" s="51">
        <f t="shared" si="0"/>
        <v>0</v>
      </c>
      <c r="L19" s="51">
        <f t="shared" si="1"/>
        <v>0</v>
      </c>
      <c r="M19" s="26"/>
    </row>
    <row r="20" s="9" customFormat="1" customHeight="1" spans="1:13">
      <c r="A20" s="22">
        <v>14</v>
      </c>
      <c r="B20" s="23"/>
      <c r="C20" s="23"/>
      <c r="D20" s="23"/>
      <c r="E20" s="24"/>
      <c r="F20" s="24"/>
      <c r="G20" s="22"/>
      <c r="H20" s="73"/>
      <c r="I20" s="25"/>
      <c r="J20" s="25"/>
      <c r="K20" s="51">
        <f t="shared" si="0"/>
        <v>0</v>
      </c>
      <c r="L20" s="51">
        <f t="shared" si="1"/>
        <v>0</v>
      </c>
      <c r="M20" s="26"/>
    </row>
    <row r="21" s="9" customFormat="1" customHeight="1" spans="1:13">
      <c r="A21" s="22">
        <v>15</v>
      </c>
      <c r="B21" s="23"/>
      <c r="C21" s="23"/>
      <c r="D21" s="23"/>
      <c r="E21" s="24"/>
      <c r="F21" s="24"/>
      <c r="G21" s="22"/>
      <c r="H21" s="73"/>
      <c r="I21" s="25"/>
      <c r="J21" s="25"/>
      <c r="K21" s="51">
        <f t="shared" si="0"/>
        <v>0</v>
      </c>
      <c r="L21" s="51">
        <f t="shared" si="1"/>
        <v>0</v>
      </c>
      <c r="M21" s="26"/>
    </row>
    <row r="22" s="9" customFormat="1" customHeight="1" spans="1:13">
      <c r="A22" s="22">
        <v>16</v>
      </c>
      <c r="B22" s="23"/>
      <c r="C22" s="23"/>
      <c r="D22" s="23"/>
      <c r="E22" s="24"/>
      <c r="F22" s="24"/>
      <c r="G22" s="22"/>
      <c r="H22" s="73"/>
      <c r="I22" s="25"/>
      <c r="J22" s="25"/>
      <c r="K22" s="51">
        <f t="shared" si="0"/>
        <v>0</v>
      </c>
      <c r="L22" s="51">
        <f t="shared" si="1"/>
        <v>0</v>
      </c>
      <c r="M22" s="26"/>
    </row>
    <row r="23" s="9" customFormat="1" customHeight="1" spans="1:13">
      <c r="A23" s="22">
        <v>17</v>
      </c>
      <c r="B23" s="23"/>
      <c r="C23" s="23"/>
      <c r="D23" s="23"/>
      <c r="E23" s="24"/>
      <c r="F23" s="24"/>
      <c r="G23" s="22"/>
      <c r="H23" s="73"/>
      <c r="I23" s="25"/>
      <c r="J23" s="25"/>
      <c r="K23" s="51">
        <f t="shared" si="0"/>
        <v>0</v>
      </c>
      <c r="L23" s="51">
        <f t="shared" si="1"/>
        <v>0</v>
      </c>
      <c r="M23" s="26"/>
    </row>
    <row r="24" s="9" customFormat="1" customHeight="1" spans="1:13">
      <c r="A24" s="22">
        <v>18</v>
      </c>
      <c r="B24" s="23"/>
      <c r="C24" s="23"/>
      <c r="D24" s="23"/>
      <c r="E24" s="24"/>
      <c r="F24" s="24"/>
      <c r="G24" s="22"/>
      <c r="H24" s="73"/>
      <c r="I24" s="25"/>
      <c r="J24" s="25"/>
      <c r="K24" s="51">
        <f t="shared" si="0"/>
        <v>0</v>
      </c>
      <c r="L24" s="51">
        <f t="shared" si="1"/>
        <v>0</v>
      </c>
      <c r="M24" s="26"/>
    </row>
    <row r="25" s="9" customFormat="1" customHeight="1" spans="1:13">
      <c r="A25" s="105" t="s">
        <v>335</v>
      </c>
      <c r="B25" s="150"/>
      <c r="C25" s="150"/>
      <c r="D25" s="150"/>
      <c r="E25" s="150"/>
      <c r="F25" s="150"/>
      <c r="G25" s="150"/>
      <c r="H25" s="106"/>
      <c r="I25" s="84">
        <f>SUM(I7:I24)</f>
        <v>0</v>
      </c>
      <c r="J25" s="84">
        <f>SUM(J7:J24)</f>
        <v>0</v>
      </c>
      <c r="K25" s="84">
        <f>IF(SUM(K7:K24)-(J25-I25)&lt;0.001,SUM(K7:K24),"false")</f>
        <v>0</v>
      </c>
      <c r="L25" s="51">
        <f t="shared" si="1"/>
        <v>0</v>
      </c>
      <c r="M25" s="31"/>
    </row>
    <row r="26" s="9" customFormat="1" customHeight="1" spans="1:13">
      <c r="A26" s="105" t="s">
        <v>899</v>
      </c>
      <c r="B26" s="150"/>
      <c r="C26" s="150"/>
      <c r="D26" s="150"/>
      <c r="E26" s="150"/>
      <c r="F26" s="150" t="s">
        <v>314</v>
      </c>
      <c r="G26" s="150"/>
      <c r="H26" s="106"/>
      <c r="I26" s="130"/>
      <c r="J26" s="130"/>
      <c r="K26" s="51">
        <f t="shared" si="0"/>
        <v>0</v>
      </c>
      <c r="L26" s="51">
        <f t="shared" si="1"/>
        <v>0</v>
      </c>
      <c r="M26" s="31"/>
    </row>
    <row r="27" s="9" customFormat="1" customHeight="1" spans="1:13">
      <c r="A27" s="105" t="s">
        <v>335</v>
      </c>
      <c r="B27" s="150"/>
      <c r="C27" s="150"/>
      <c r="D27" s="150"/>
      <c r="E27" s="150"/>
      <c r="F27" s="150" t="s">
        <v>314</v>
      </c>
      <c r="G27" s="150"/>
      <c r="H27" s="106"/>
      <c r="I27" s="84">
        <f>I25-I26</f>
        <v>0</v>
      </c>
      <c r="J27" s="84">
        <f>J25-J26</f>
        <v>0</v>
      </c>
      <c r="K27" s="84">
        <f>K25-K26</f>
        <v>0</v>
      </c>
      <c r="L27" s="51">
        <f t="shared" si="1"/>
        <v>0</v>
      </c>
      <c r="M27" s="31"/>
    </row>
    <row r="28" s="10" customFormat="1" customHeight="1" spans="1:11">
      <c r="A28" s="32"/>
      <c r="D28" s="33"/>
      <c r="E28" s="33"/>
      <c r="F28" s="33"/>
      <c r="G28" s="34"/>
      <c r="H28" s="34"/>
      <c r="I28" s="34"/>
      <c r="J28" s="34"/>
      <c r="K28" s="34"/>
    </row>
    <row r="29" s="10" customFormat="1" customHeight="1" spans="1:13">
      <c r="A29" s="35" t="str">
        <f>表头信息!D8&amp;表头信息!E8</f>
        <v>产权持有单位填表人：谭勃</v>
      </c>
      <c r="B29" s="35"/>
      <c r="C29" s="35"/>
      <c r="D29" s="35"/>
      <c r="E29" s="35"/>
      <c r="F29" s="35"/>
      <c r="I29" s="39"/>
      <c r="J29" s="37" t="str">
        <f>表头信息!D20&amp;表头信息!F23</f>
        <v>评估人员：</v>
      </c>
      <c r="K29" s="37"/>
      <c r="L29" s="37"/>
      <c r="M29" s="37"/>
    </row>
    <row r="30" s="10" customFormat="1" customHeight="1" spans="1:10">
      <c r="A30" s="38" t="str">
        <f>表头信息!D11&amp;表头信息!E11</f>
        <v>填表日期：2022年11月2日</v>
      </c>
      <c r="B30" s="36"/>
      <c r="C30" s="36"/>
      <c r="D30" s="36"/>
      <c r="E30" s="39"/>
      <c r="F30" s="39"/>
      <c r="H30" s="39"/>
      <c r="I30" s="39"/>
      <c r="J30" s="39"/>
    </row>
  </sheetData>
  <protectedRanges>
    <protectedRange sqref="A7:J24 I26:J26 M7:M24" name="区域1"/>
  </protectedRanges>
  <mergeCells count="22">
    <mergeCell ref="A1:M1"/>
    <mergeCell ref="A2:M2"/>
    <mergeCell ref="A4:D4"/>
    <mergeCell ref="A25:H25"/>
    <mergeCell ref="A26:H26"/>
    <mergeCell ref="A27:H27"/>
    <mergeCell ref="D28:F28"/>
    <mergeCell ref="A29:F29"/>
    <mergeCell ref="J29:M29"/>
    <mergeCell ref="A5:A6"/>
    <mergeCell ref="B5:B6"/>
    <mergeCell ref="C5:C6"/>
    <mergeCell ref="D5:D6"/>
    <mergeCell ref="E5:E6"/>
    <mergeCell ref="F5:F6"/>
    <mergeCell ref="G5:G6"/>
    <mergeCell ref="H5:H6"/>
    <mergeCell ref="I5:I6"/>
    <mergeCell ref="J5:J6"/>
    <mergeCell ref="K5:K6"/>
    <mergeCell ref="L5:L6"/>
    <mergeCell ref="M5:M6"/>
  </mergeCells>
  <hyperlinks>
    <hyperlink ref="A1:M1" location="'4-9在建工程汇总'!B7" display="=&quot;在建工程—土建工程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53352" name="Check Box 72" r:id="rId4">
              <controlPr defaultSize="0">
                <anchor moveWithCells="1">
                  <from>
                    <xdr:col>13</xdr:col>
                    <xdr:colOff>114300</xdr:colOff>
                    <xdr:row>0</xdr:row>
                    <xdr:rowOff>38735</xdr:rowOff>
                  </from>
                  <to>
                    <xdr:col>15</xdr:col>
                    <xdr:colOff>38100</xdr:colOff>
                    <xdr:row>0</xdr:row>
                    <xdr:rowOff>361950</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1"/>
  <sheetViews>
    <sheetView view="pageBreakPreview" zoomScale="85" zoomScaleNormal="100" workbookViewId="0">
      <pane xSplit="1" ySplit="6" topLeftCell="B7" activePane="bottomRight" state="frozen"/>
      <selection/>
      <selection pane="topRight"/>
      <selection pane="bottomLeft"/>
      <selection pane="bottomRight" activeCell="A1" sqref="A1:R1"/>
    </sheetView>
  </sheetViews>
  <sheetFormatPr defaultColWidth="8.66666666666667" defaultRowHeight="15.75" customHeight="1"/>
  <cols>
    <col min="1" max="1" width="4.75" style="11" customWidth="1"/>
    <col min="2" max="2" width="9.08333333333333" style="11" customWidth="1"/>
    <col min="3" max="3" width="9.33333333333333" style="11" customWidth="1"/>
    <col min="4" max="4" width="5" style="11" customWidth="1"/>
    <col min="5" max="5" width="5.33333333333333" style="11" customWidth="1"/>
    <col min="6" max="6" width="5.08333333333333" style="11" customWidth="1"/>
    <col min="7" max="7" width="6.08333333333333" style="11" customWidth="1"/>
    <col min="8" max="17" width="7.83333333333333" style="11" customWidth="1"/>
    <col min="18" max="18" width="6.75" style="11" customWidth="1"/>
    <col min="19" max="32" width="9" style="11"/>
    <col min="33" max="16384" width="8.66666666666667" style="11"/>
  </cols>
  <sheetData>
    <row r="1" s="7" customFormat="1" ht="30" customHeight="1" spans="1:18">
      <c r="A1" s="148" t="str">
        <f>"在建工程—设备安装工程评估"&amp;表头信息!E35</f>
        <v>在建工程—设备安装工程评估明细表</v>
      </c>
      <c r="B1" s="148"/>
      <c r="C1" s="148"/>
      <c r="D1" s="148"/>
      <c r="E1" s="148"/>
      <c r="F1" s="148"/>
      <c r="G1" s="148"/>
      <c r="H1" s="149"/>
      <c r="I1" s="149"/>
      <c r="J1" s="149"/>
      <c r="K1" s="149"/>
      <c r="L1" s="149"/>
      <c r="M1" s="149"/>
      <c r="N1" s="139"/>
      <c r="O1" s="139"/>
      <c r="P1" s="139"/>
      <c r="Q1" s="139"/>
      <c r="R1" s="139"/>
    </row>
    <row r="2" customHeight="1" spans="1:18">
      <c r="A2" s="13" t="str">
        <f>表头信息!D5&amp;表头信息!E5</f>
        <v>评估基准日：2022年10月31日</v>
      </c>
      <c r="B2" s="13"/>
      <c r="C2" s="13"/>
      <c r="D2" s="13"/>
      <c r="E2" s="13"/>
      <c r="F2" s="13"/>
      <c r="G2" s="13"/>
      <c r="H2" s="13"/>
      <c r="I2" s="13"/>
      <c r="J2" s="13"/>
      <c r="K2" s="14"/>
      <c r="L2" s="14"/>
      <c r="M2" s="14"/>
      <c r="N2" s="14"/>
      <c r="O2" s="14"/>
      <c r="P2" s="14"/>
      <c r="Q2" s="14"/>
      <c r="R2" s="14"/>
    </row>
    <row r="3" customHeight="1" spans="1:18">
      <c r="A3" s="13"/>
      <c r="B3" s="13"/>
      <c r="C3" s="13"/>
      <c r="D3" s="13"/>
      <c r="E3" s="13"/>
      <c r="F3" s="13"/>
      <c r="G3" s="13"/>
      <c r="H3" s="13"/>
      <c r="I3" s="13"/>
      <c r="J3" s="13"/>
      <c r="K3" s="14"/>
      <c r="L3" s="14"/>
      <c r="M3" s="14"/>
      <c r="N3" s="14"/>
      <c r="O3" s="14"/>
      <c r="P3" s="14"/>
      <c r="Q3" s="14"/>
      <c r="R3" s="15" t="s">
        <v>900</v>
      </c>
    </row>
    <row r="4" customHeight="1" spans="1:18">
      <c r="A4" s="83" t="str">
        <f>表头信息!D2&amp;表头信息!E2</f>
        <v>产权持有单位：西安曲江楼观旅游农业开发有限公司</v>
      </c>
      <c r="B4" s="18"/>
      <c r="C4" s="18"/>
      <c r="D4" s="18"/>
      <c r="E4" s="18"/>
      <c r="F4" s="18"/>
      <c r="G4" s="18"/>
      <c r="H4" s="18"/>
      <c r="I4" s="18"/>
      <c r="J4" s="18"/>
      <c r="K4" s="18"/>
      <c r="L4" s="18"/>
      <c r="M4" s="18"/>
      <c r="N4" s="18"/>
      <c r="O4" s="18"/>
      <c r="P4" s="18"/>
      <c r="Q4" s="18"/>
      <c r="R4" s="19" t="s">
        <v>3</v>
      </c>
    </row>
    <row r="5" s="8" customFormat="1" customHeight="1" spans="1:18">
      <c r="A5" s="47" t="s">
        <v>5</v>
      </c>
      <c r="B5" s="47" t="s">
        <v>896</v>
      </c>
      <c r="C5" s="20" t="s">
        <v>465</v>
      </c>
      <c r="D5" s="20" t="s">
        <v>468</v>
      </c>
      <c r="E5" s="47" t="s">
        <v>466</v>
      </c>
      <c r="F5" s="47" t="s">
        <v>901</v>
      </c>
      <c r="G5" s="47" t="s">
        <v>902</v>
      </c>
      <c r="H5" s="47" t="s">
        <v>238</v>
      </c>
      <c r="I5" s="48"/>
      <c r="J5" s="48"/>
      <c r="K5" s="48"/>
      <c r="L5" s="47" t="s">
        <v>239</v>
      </c>
      <c r="M5" s="48"/>
      <c r="N5" s="48"/>
      <c r="O5" s="48"/>
      <c r="P5" s="20" t="s">
        <v>240</v>
      </c>
      <c r="Q5" s="47" t="s">
        <v>241</v>
      </c>
      <c r="R5" s="47" t="s">
        <v>8</v>
      </c>
    </row>
    <row r="6" s="8" customFormat="1" ht="21" customHeight="1" spans="1:18">
      <c r="A6" s="48"/>
      <c r="B6" s="48"/>
      <c r="C6" s="21"/>
      <c r="D6" s="21"/>
      <c r="E6" s="48"/>
      <c r="F6" s="48"/>
      <c r="G6" s="48"/>
      <c r="H6" s="47" t="s">
        <v>903</v>
      </c>
      <c r="I6" s="47" t="s">
        <v>904</v>
      </c>
      <c r="J6" s="151" t="s">
        <v>905</v>
      </c>
      <c r="K6" s="47" t="s">
        <v>485</v>
      </c>
      <c r="L6" s="47" t="s">
        <v>903</v>
      </c>
      <c r="M6" s="47" t="s">
        <v>904</v>
      </c>
      <c r="N6" s="151" t="s">
        <v>905</v>
      </c>
      <c r="O6" s="47" t="s">
        <v>485</v>
      </c>
      <c r="P6" s="21"/>
      <c r="Q6" s="48"/>
      <c r="R6" s="48"/>
    </row>
    <row r="7" s="9" customFormat="1" customHeight="1" spans="1:18">
      <c r="A7" s="22">
        <v>1</v>
      </c>
      <c r="B7" s="23"/>
      <c r="C7" s="23"/>
      <c r="D7" s="23"/>
      <c r="E7" s="23"/>
      <c r="F7" s="24"/>
      <c r="G7" s="24"/>
      <c r="H7" s="25"/>
      <c r="I7" s="25"/>
      <c r="J7" s="25"/>
      <c r="K7" s="25"/>
      <c r="L7" s="25"/>
      <c r="M7" s="25"/>
      <c r="N7" s="25"/>
      <c r="O7" s="25"/>
      <c r="P7" s="51">
        <f>O7-K7</f>
        <v>0</v>
      </c>
      <c r="Q7" s="51">
        <f>IF(K7=0,0,P7/ABS(K7))*100</f>
        <v>0</v>
      </c>
      <c r="R7" s="26"/>
    </row>
    <row r="8" s="9" customFormat="1" customHeight="1" spans="1:18">
      <c r="A8" s="22">
        <v>2</v>
      </c>
      <c r="B8" s="23"/>
      <c r="C8" s="23"/>
      <c r="D8" s="23"/>
      <c r="E8" s="23"/>
      <c r="F8" s="24"/>
      <c r="G8" s="24"/>
      <c r="H8" s="25"/>
      <c r="I8" s="25"/>
      <c r="J8" s="25"/>
      <c r="K8" s="25"/>
      <c r="L8" s="25"/>
      <c r="M8" s="25"/>
      <c r="N8" s="25"/>
      <c r="O8" s="25"/>
      <c r="P8" s="51">
        <f t="shared" ref="P8:P24" si="0">O8-K8</f>
        <v>0</v>
      </c>
      <c r="Q8" s="51">
        <f t="shared" ref="Q8:Q27" si="1">IF(K8=0,0,P8/ABS(K8))*100</f>
        <v>0</v>
      </c>
      <c r="R8" s="26"/>
    </row>
    <row r="9" s="9" customFormat="1" customHeight="1" spans="1:18">
      <c r="A9" s="22">
        <v>3</v>
      </c>
      <c r="B9" s="23"/>
      <c r="C9" s="23"/>
      <c r="D9" s="23"/>
      <c r="E9" s="23"/>
      <c r="F9" s="24"/>
      <c r="G9" s="24"/>
      <c r="H9" s="25"/>
      <c r="I9" s="25"/>
      <c r="J9" s="25"/>
      <c r="K9" s="25"/>
      <c r="L9" s="25"/>
      <c r="M9" s="25"/>
      <c r="N9" s="25"/>
      <c r="O9" s="25"/>
      <c r="P9" s="51">
        <f t="shared" si="0"/>
        <v>0</v>
      </c>
      <c r="Q9" s="51">
        <f t="shared" si="1"/>
        <v>0</v>
      </c>
      <c r="R9" s="26"/>
    </row>
    <row r="10" s="9" customFormat="1" customHeight="1" spans="1:18">
      <c r="A10" s="22">
        <v>4</v>
      </c>
      <c r="B10" s="23"/>
      <c r="C10" s="23"/>
      <c r="D10" s="23"/>
      <c r="E10" s="23"/>
      <c r="F10" s="24"/>
      <c r="G10" s="24"/>
      <c r="H10" s="25"/>
      <c r="I10" s="25"/>
      <c r="J10" s="25"/>
      <c r="K10" s="25"/>
      <c r="L10" s="25"/>
      <c r="M10" s="25"/>
      <c r="N10" s="25"/>
      <c r="O10" s="25"/>
      <c r="P10" s="51">
        <f t="shared" si="0"/>
        <v>0</v>
      </c>
      <c r="Q10" s="51">
        <f t="shared" si="1"/>
        <v>0</v>
      </c>
      <c r="R10" s="26"/>
    </row>
    <row r="11" s="9" customFormat="1" customHeight="1" spans="1:18">
      <c r="A11" s="22">
        <v>5</v>
      </c>
      <c r="B11" s="23"/>
      <c r="C11" s="23"/>
      <c r="D11" s="23"/>
      <c r="E11" s="23"/>
      <c r="F11" s="24"/>
      <c r="G11" s="24"/>
      <c r="H11" s="25"/>
      <c r="I11" s="25"/>
      <c r="J11" s="25"/>
      <c r="K11" s="25"/>
      <c r="L11" s="25"/>
      <c r="M11" s="25"/>
      <c r="N11" s="25"/>
      <c r="O11" s="25"/>
      <c r="P11" s="51">
        <f t="shared" si="0"/>
        <v>0</v>
      </c>
      <c r="Q11" s="51">
        <f t="shared" si="1"/>
        <v>0</v>
      </c>
      <c r="R11" s="26"/>
    </row>
    <row r="12" s="9" customFormat="1" customHeight="1" spans="1:18">
      <c r="A12" s="22">
        <v>6</v>
      </c>
      <c r="B12" s="23"/>
      <c r="C12" s="23"/>
      <c r="D12" s="23"/>
      <c r="E12" s="23"/>
      <c r="F12" s="24"/>
      <c r="G12" s="24"/>
      <c r="H12" s="25"/>
      <c r="I12" s="25"/>
      <c r="J12" s="25"/>
      <c r="K12" s="25"/>
      <c r="L12" s="25"/>
      <c r="M12" s="25"/>
      <c r="N12" s="25"/>
      <c r="O12" s="25"/>
      <c r="P12" s="51">
        <f t="shared" si="0"/>
        <v>0</v>
      </c>
      <c r="Q12" s="51">
        <f t="shared" si="1"/>
        <v>0</v>
      </c>
      <c r="R12" s="26"/>
    </row>
    <row r="13" s="9" customFormat="1" customHeight="1" spans="1:18">
      <c r="A13" s="22">
        <v>7</v>
      </c>
      <c r="B13" s="23"/>
      <c r="C13" s="23"/>
      <c r="D13" s="23"/>
      <c r="E13" s="23"/>
      <c r="F13" s="24"/>
      <c r="G13" s="24"/>
      <c r="H13" s="25"/>
      <c r="I13" s="25"/>
      <c r="J13" s="25"/>
      <c r="K13" s="25"/>
      <c r="L13" s="25"/>
      <c r="M13" s="25"/>
      <c r="N13" s="25"/>
      <c r="O13" s="25"/>
      <c r="P13" s="51">
        <f t="shared" si="0"/>
        <v>0</v>
      </c>
      <c r="Q13" s="51">
        <f t="shared" si="1"/>
        <v>0</v>
      </c>
      <c r="R13" s="26"/>
    </row>
    <row r="14" s="9" customFormat="1" customHeight="1" spans="1:18">
      <c r="A14" s="22">
        <v>8</v>
      </c>
      <c r="B14" s="23"/>
      <c r="C14" s="23"/>
      <c r="D14" s="23"/>
      <c r="E14" s="23"/>
      <c r="F14" s="24"/>
      <c r="G14" s="24"/>
      <c r="H14" s="25"/>
      <c r="I14" s="25"/>
      <c r="J14" s="25"/>
      <c r="K14" s="25"/>
      <c r="L14" s="25"/>
      <c r="M14" s="25"/>
      <c r="N14" s="25"/>
      <c r="O14" s="25"/>
      <c r="P14" s="51">
        <f t="shared" si="0"/>
        <v>0</v>
      </c>
      <c r="Q14" s="51">
        <f t="shared" si="1"/>
        <v>0</v>
      </c>
      <c r="R14" s="26"/>
    </row>
    <row r="15" s="9" customFormat="1" customHeight="1" spans="1:18">
      <c r="A15" s="22">
        <v>9</v>
      </c>
      <c r="B15" s="23"/>
      <c r="C15" s="23"/>
      <c r="D15" s="23"/>
      <c r="E15" s="23"/>
      <c r="F15" s="24"/>
      <c r="G15" s="24"/>
      <c r="H15" s="25"/>
      <c r="I15" s="25"/>
      <c r="J15" s="25"/>
      <c r="K15" s="25"/>
      <c r="L15" s="25"/>
      <c r="M15" s="25"/>
      <c r="N15" s="25"/>
      <c r="O15" s="25"/>
      <c r="P15" s="51">
        <f t="shared" si="0"/>
        <v>0</v>
      </c>
      <c r="Q15" s="51">
        <f t="shared" si="1"/>
        <v>0</v>
      </c>
      <c r="R15" s="26"/>
    </row>
    <row r="16" s="9" customFormat="1" customHeight="1" spans="1:18">
      <c r="A16" s="22">
        <v>10</v>
      </c>
      <c r="B16" s="23"/>
      <c r="C16" s="23"/>
      <c r="D16" s="23"/>
      <c r="E16" s="23"/>
      <c r="F16" s="24"/>
      <c r="G16" s="24"/>
      <c r="H16" s="25"/>
      <c r="I16" s="25"/>
      <c r="J16" s="25"/>
      <c r="K16" s="25"/>
      <c r="L16" s="25"/>
      <c r="M16" s="25"/>
      <c r="N16" s="25"/>
      <c r="O16" s="25"/>
      <c r="P16" s="51">
        <f t="shared" si="0"/>
        <v>0</v>
      </c>
      <c r="Q16" s="51">
        <f t="shared" si="1"/>
        <v>0</v>
      </c>
      <c r="R16" s="26"/>
    </row>
    <row r="17" s="9" customFormat="1" customHeight="1" spans="1:18">
      <c r="A17" s="22">
        <v>11</v>
      </c>
      <c r="B17" s="23"/>
      <c r="C17" s="23"/>
      <c r="D17" s="23"/>
      <c r="E17" s="23"/>
      <c r="F17" s="24"/>
      <c r="G17" s="24"/>
      <c r="H17" s="25"/>
      <c r="I17" s="25"/>
      <c r="J17" s="25"/>
      <c r="K17" s="25"/>
      <c r="L17" s="25"/>
      <c r="M17" s="25"/>
      <c r="N17" s="25"/>
      <c r="O17" s="25"/>
      <c r="P17" s="51">
        <f t="shared" si="0"/>
        <v>0</v>
      </c>
      <c r="Q17" s="51">
        <f t="shared" si="1"/>
        <v>0</v>
      </c>
      <c r="R17" s="26"/>
    </row>
    <row r="18" s="9" customFormat="1" customHeight="1" spans="1:18">
      <c r="A18" s="22">
        <v>12</v>
      </c>
      <c r="B18" s="23"/>
      <c r="C18" s="23"/>
      <c r="D18" s="23"/>
      <c r="E18" s="23"/>
      <c r="F18" s="24"/>
      <c r="G18" s="24"/>
      <c r="H18" s="25"/>
      <c r="I18" s="25"/>
      <c r="J18" s="25"/>
      <c r="K18" s="25"/>
      <c r="L18" s="25"/>
      <c r="M18" s="25"/>
      <c r="N18" s="25"/>
      <c r="O18" s="25"/>
      <c r="P18" s="51">
        <f t="shared" si="0"/>
        <v>0</v>
      </c>
      <c r="Q18" s="51">
        <f t="shared" si="1"/>
        <v>0</v>
      </c>
      <c r="R18" s="26"/>
    </row>
    <row r="19" s="9" customFormat="1" customHeight="1" spans="1:18">
      <c r="A19" s="22">
        <v>13</v>
      </c>
      <c r="B19" s="23"/>
      <c r="C19" s="23"/>
      <c r="D19" s="23"/>
      <c r="E19" s="23"/>
      <c r="F19" s="24"/>
      <c r="G19" s="24"/>
      <c r="H19" s="25"/>
      <c r="I19" s="25"/>
      <c r="J19" s="25"/>
      <c r="K19" s="25"/>
      <c r="L19" s="25"/>
      <c r="M19" s="25"/>
      <c r="N19" s="25"/>
      <c r="O19" s="25"/>
      <c r="P19" s="51">
        <f t="shared" si="0"/>
        <v>0</v>
      </c>
      <c r="Q19" s="51">
        <f t="shared" si="1"/>
        <v>0</v>
      </c>
      <c r="R19" s="26"/>
    </row>
    <row r="20" s="9" customFormat="1" customHeight="1" spans="1:18">
      <c r="A20" s="22">
        <v>14</v>
      </c>
      <c r="B20" s="23"/>
      <c r="C20" s="23"/>
      <c r="D20" s="23"/>
      <c r="E20" s="23"/>
      <c r="F20" s="24"/>
      <c r="G20" s="24"/>
      <c r="H20" s="25"/>
      <c r="I20" s="25"/>
      <c r="J20" s="25"/>
      <c r="K20" s="25"/>
      <c r="L20" s="25"/>
      <c r="M20" s="25"/>
      <c r="N20" s="25"/>
      <c r="O20" s="25"/>
      <c r="P20" s="51">
        <f t="shared" si="0"/>
        <v>0</v>
      </c>
      <c r="Q20" s="51">
        <f t="shared" si="1"/>
        <v>0</v>
      </c>
      <c r="R20" s="26"/>
    </row>
    <row r="21" s="9" customFormat="1" customHeight="1" spans="1:18">
      <c r="A21" s="22">
        <v>15</v>
      </c>
      <c r="B21" s="23"/>
      <c r="C21" s="23"/>
      <c r="D21" s="23"/>
      <c r="E21" s="23"/>
      <c r="F21" s="24"/>
      <c r="G21" s="24"/>
      <c r="H21" s="25"/>
      <c r="I21" s="25"/>
      <c r="J21" s="25"/>
      <c r="K21" s="25"/>
      <c r="L21" s="25"/>
      <c r="M21" s="25"/>
      <c r="N21" s="25"/>
      <c r="O21" s="25"/>
      <c r="P21" s="51">
        <f t="shared" si="0"/>
        <v>0</v>
      </c>
      <c r="Q21" s="51">
        <f t="shared" si="1"/>
        <v>0</v>
      </c>
      <c r="R21" s="26"/>
    </row>
    <row r="22" s="9" customFormat="1" customHeight="1" spans="1:18">
      <c r="A22" s="22">
        <v>16</v>
      </c>
      <c r="B22" s="23"/>
      <c r="C22" s="23"/>
      <c r="D22" s="23"/>
      <c r="E22" s="23"/>
      <c r="F22" s="24"/>
      <c r="G22" s="24"/>
      <c r="H22" s="25"/>
      <c r="I22" s="25"/>
      <c r="J22" s="25"/>
      <c r="K22" s="25"/>
      <c r="L22" s="25"/>
      <c r="M22" s="25"/>
      <c r="N22" s="25"/>
      <c r="O22" s="25"/>
      <c r="P22" s="51">
        <f t="shared" si="0"/>
        <v>0</v>
      </c>
      <c r="Q22" s="51">
        <f t="shared" si="1"/>
        <v>0</v>
      </c>
      <c r="R22" s="26"/>
    </row>
    <row r="23" s="9" customFormat="1" customHeight="1" spans="1:18">
      <c r="A23" s="22">
        <v>17</v>
      </c>
      <c r="B23" s="23"/>
      <c r="C23" s="23"/>
      <c r="D23" s="23"/>
      <c r="E23" s="23"/>
      <c r="F23" s="24"/>
      <c r="G23" s="24"/>
      <c r="H23" s="25"/>
      <c r="I23" s="25"/>
      <c r="J23" s="25"/>
      <c r="K23" s="25"/>
      <c r="L23" s="25"/>
      <c r="M23" s="25"/>
      <c r="N23" s="25"/>
      <c r="O23" s="25"/>
      <c r="P23" s="51">
        <f t="shared" si="0"/>
        <v>0</v>
      </c>
      <c r="Q23" s="51">
        <f t="shared" si="1"/>
        <v>0</v>
      </c>
      <c r="R23" s="26"/>
    </row>
    <row r="24" s="9" customFormat="1" customHeight="1" spans="1:18">
      <c r="A24" s="22">
        <v>18</v>
      </c>
      <c r="B24" s="23"/>
      <c r="C24" s="23"/>
      <c r="D24" s="23"/>
      <c r="E24" s="23"/>
      <c r="F24" s="24"/>
      <c r="G24" s="24"/>
      <c r="H24" s="25"/>
      <c r="I24" s="25"/>
      <c r="J24" s="25"/>
      <c r="K24" s="25"/>
      <c r="L24" s="25"/>
      <c r="M24" s="25"/>
      <c r="N24" s="25"/>
      <c r="O24" s="25"/>
      <c r="P24" s="51">
        <f t="shared" si="0"/>
        <v>0</v>
      </c>
      <c r="Q24" s="51">
        <f t="shared" si="1"/>
        <v>0</v>
      </c>
      <c r="R24" s="26"/>
    </row>
    <row r="25" s="9" customFormat="1" customHeight="1" spans="1:18">
      <c r="A25" s="105" t="s">
        <v>335</v>
      </c>
      <c r="B25" s="150"/>
      <c r="C25" s="150"/>
      <c r="D25" s="150"/>
      <c r="E25" s="150"/>
      <c r="F25" s="150"/>
      <c r="G25" s="106"/>
      <c r="H25" s="51">
        <f t="shared" ref="H25:O25" si="2">SUM(H7:H24)</f>
        <v>0</v>
      </c>
      <c r="I25" s="51">
        <f t="shared" si="2"/>
        <v>0</v>
      </c>
      <c r="J25" s="51">
        <f t="shared" si="2"/>
        <v>0</v>
      </c>
      <c r="K25" s="84">
        <f t="shared" si="2"/>
        <v>0</v>
      </c>
      <c r="L25" s="51">
        <f t="shared" si="2"/>
        <v>0</v>
      </c>
      <c r="M25" s="51">
        <f t="shared" si="2"/>
        <v>0</v>
      </c>
      <c r="N25" s="51">
        <f t="shared" si="2"/>
        <v>0</v>
      </c>
      <c r="O25" s="84">
        <f t="shared" si="2"/>
        <v>0</v>
      </c>
      <c r="P25" s="84">
        <f>IF(SUM(P7:P24)-(O25-K25)&lt;0.001,SUM(P7:P24),"false")</f>
        <v>0</v>
      </c>
      <c r="Q25" s="51">
        <f t="shared" si="1"/>
        <v>0</v>
      </c>
      <c r="R25" s="31"/>
    </row>
    <row r="26" s="9" customFormat="1" customHeight="1" spans="1:18">
      <c r="A26" s="105" t="s">
        <v>906</v>
      </c>
      <c r="B26" s="150"/>
      <c r="C26" s="150"/>
      <c r="D26" s="150"/>
      <c r="E26" s="150"/>
      <c r="F26" s="150" t="s">
        <v>314</v>
      </c>
      <c r="G26" s="106"/>
      <c r="H26" s="130"/>
      <c r="I26" s="130"/>
      <c r="J26" s="130"/>
      <c r="K26" s="130"/>
      <c r="L26" s="130"/>
      <c r="M26" s="130"/>
      <c r="N26" s="130"/>
      <c r="O26" s="130"/>
      <c r="P26" s="51">
        <f>O26-K26</f>
        <v>0</v>
      </c>
      <c r="Q26" s="51">
        <f t="shared" si="1"/>
        <v>0</v>
      </c>
      <c r="R26" s="31"/>
    </row>
    <row r="27" s="9" customFormat="1" customHeight="1" spans="1:18">
      <c r="A27" s="105" t="s">
        <v>335</v>
      </c>
      <c r="B27" s="150"/>
      <c r="C27" s="150"/>
      <c r="D27" s="150"/>
      <c r="E27" s="150"/>
      <c r="F27" s="150" t="s">
        <v>314</v>
      </c>
      <c r="G27" s="106"/>
      <c r="H27" s="51">
        <f t="shared" ref="H27:P27" si="3">H25-H26</f>
        <v>0</v>
      </c>
      <c r="I27" s="51">
        <f t="shared" si="3"/>
        <v>0</v>
      </c>
      <c r="J27" s="51">
        <f t="shared" si="3"/>
        <v>0</v>
      </c>
      <c r="K27" s="84">
        <f t="shared" si="3"/>
        <v>0</v>
      </c>
      <c r="L27" s="51">
        <f t="shared" si="3"/>
        <v>0</v>
      </c>
      <c r="M27" s="51">
        <f t="shared" si="3"/>
        <v>0</v>
      </c>
      <c r="N27" s="51">
        <f t="shared" si="3"/>
        <v>0</v>
      </c>
      <c r="O27" s="84">
        <f t="shared" si="3"/>
        <v>0</v>
      </c>
      <c r="P27" s="84">
        <f t="shared" si="3"/>
        <v>0</v>
      </c>
      <c r="Q27" s="51">
        <f t="shared" si="1"/>
        <v>0</v>
      </c>
      <c r="R27" s="31"/>
    </row>
    <row r="28" s="10" customFormat="1" customHeight="1" spans="1:11">
      <c r="A28" s="32"/>
      <c r="D28" s="33"/>
      <c r="E28" s="33"/>
      <c r="F28" s="33"/>
      <c r="G28" s="34"/>
      <c r="H28" s="34"/>
      <c r="I28" s="34"/>
      <c r="J28" s="34"/>
      <c r="K28" s="34"/>
    </row>
    <row r="29" s="10" customFormat="1" customHeight="1" spans="1:18">
      <c r="A29" s="35" t="str">
        <f>表头信息!D8&amp;表头信息!E8</f>
        <v>产权持有单位填表人：谭勃</v>
      </c>
      <c r="B29" s="35"/>
      <c r="C29" s="35"/>
      <c r="D29" s="35"/>
      <c r="E29" s="35"/>
      <c r="F29" s="35"/>
      <c r="G29" s="35"/>
      <c r="I29" s="39"/>
      <c r="J29" s="39"/>
      <c r="N29" s="37" t="str">
        <f>表头信息!D20&amp;表头信息!G23</f>
        <v>评估人员：柳青、殷涛</v>
      </c>
      <c r="O29" s="37"/>
      <c r="P29" s="37"/>
      <c r="Q29" s="37"/>
      <c r="R29" s="37"/>
    </row>
    <row r="30" s="10" customFormat="1" customHeight="1" spans="1:10">
      <c r="A30" s="38" t="str">
        <f>表头信息!D11&amp;表头信息!E11</f>
        <v>填表日期：2022年11月2日</v>
      </c>
      <c r="B30" s="36"/>
      <c r="C30" s="36"/>
      <c r="D30" s="36"/>
      <c r="E30" s="39"/>
      <c r="F30" s="39"/>
      <c r="H30" s="39"/>
      <c r="I30" s="39"/>
      <c r="J30" s="39"/>
    </row>
    <row r="31" customHeight="1" spans="4:6">
      <c r="D31" s="71"/>
      <c r="E31" s="71"/>
      <c r="F31" s="71"/>
    </row>
  </sheetData>
  <protectedRanges>
    <protectedRange sqref="A7:O24 H26:O26 R7:R24" name="区域1"/>
  </protectedRanges>
  <mergeCells count="20">
    <mergeCell ref="A1:R1"/>
    <mergeCell ref="A2:R2"/>
    <mergeCell ref="H5:K5"/>
    <mergeCell ref="L5:O5"/>
    <mergeCell ref="A25:G25"/>
    <mergeCell ref="A26:G26"/>
    <mergeCell ref="A27:G27"/>
    <mergeCell ref="D28:F28"/>
    <mergeCell ref="A29:G29"/>
    <mergeCell ref="N29:R29"/>
    <mergeCell ref="A5:A6"/>
    <mergeCell ref="B5:B6"/>
    <mergeCell ref="C5:C6"/>
    <mergeCell ref="D5:D6"/>
    <mergeCell ref="E5:E6"/>
    <mergeCell ref="F5:F6"/>
    <mergeCell ref="G5:G6"/>
    <mergeCell ref="P5:P6"/>
    <mergeCell ref="Q5:Q6"/>
    <mergeCell ref="R5:R6"/>
  </mergeCells>
  <hyperlinks>
    <hyperlink ref="A1:R1" location="'4-9在建工程汇总'!B8" display="=&quot;在建工程—设备安装工程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302170" name="Check Box 49242" r:id="rId3">
              <controlPr defaultSize="0">
                <anchor moveWithCells="1">
                  <from>
                    <xdr:col>18</xdr:col>
                    <xdr:colOff>127000</xdr:colOff>
                    <xdr:row>0</xdr:row>
                    <xdr:rowOff>76200</xdr:rowOff>
                  </from>
                  <to>
                    <xdr:col>20</xdr:col>
                    <xdr:colOff>69850</xdr:colOff>
                    <xdr:row>1</xdr:row>
                    <xdr:rowOff>101600</xdr:rowOff>
                  </to>
                </anchor>
              </controlPr>
            </control>
          </mc:Choice>
        </mc:AlternateContent>
      </controls>
    </mc:Choice>
  </mc:AlternateConten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0"/>
  <sheetViews>
    <sheetView view="pageBreakPreview" zoomScale="85" zoomScaleNormal="100" workbookViewId="0">
      <pane xSplit="1" ySplit="6" topLeftCell="B7" activePane="bottomRight" state="frozen"/>
      <selection/>
      <selection pane="topRight"/>
      <selection pane="bottomLeft"/>
      <selection pane="bottomRight" activeCell="A1" sqref="A1:M1"/>
    </sheetView>
  </sheetViews>
  <sheetFormatPr defaultColWidth="8.66666666666667" defaultRowHeight="15.75" customHeight="1"/>
  <cols>
    <col min="1" max="1" width="4" style="11" customWidth="1"/>
    <col min="2" max="2" width="18.5" style="11" customWidth="1"/>
    <col min="3" max="3" width="13.5" style="11" customWidth="1"/>
    <col min="4" max="4" width="4.5" style="11" customWidth="1"/>
    <col min="5" max="12" width="10.0833333333333" style="11" customWidth="1"/>
    <col min="13" max="13" width="8.75" style="11" customWidth="1"/>
    <col min="14" max="32" width="9" style="11"/>
    <col min="33" max="16384" width="8.66666666666667" style="11"/>
  </cols>
  <sheetData>
    <row r="1" s="7" customFormat="1" ht="30" customHeight="1" spans="1:13">
      <c r="A1" s="12" t="str">
        <f>"工程物资评估"&amp;表头信息!E35</f>
        <v>工程物资评估明细表</v>
      </c>
      <c r="B1" s="12"/>
      <c r="C1" s="12"/>
      <c r="D1" s="12"/>
      <c r="E1" s="12"/>
      <c r="F1" s="12"/>
      <c r="G1" s="12"/>
      <c r="H1" s="46"/>
      <c r="I1" s="46"/>
      <c r="J1" s="46"/>
      <c r="K1" s="46"/>
      <c r="L1" s="46"/>
      <c r="M1" s="46"/>
    </row>
    <row r="2" customHeight="1" spans="1:13">
      <c r="A2" s="13" t="str">
        <f>表头信息!D5&amp;表头信息!E5</f>
        <v>评估基准日：2022年10月31日</v>
      </c>
      <c r="B2" s="13"/>
      <c r="C2" s="13"/>
      <c r="D2" s="13"/>
      <c r="E2" s="13"/>
      <c r="F2" s="13"/>
      <c r="G2" s="13"/>
      <c r="H2" s="14"/>
      <c r="I2" s="14"/>
      <c r="J2" s="14"/>
      <c r="K2" s="14"/>
      <c r="L2" s="14"/>
      <c r="M2" s="14"/>
    </row>
    <row r="3" customHeight="1" spans="1:13">
      <c r="A3" s="13"/>
      <c r="B3" s="13"/>
      <c r="C3" s="13"/>
      <c r="D3" s="13"/>
      <c r="E3" s="13"/>
      <c r="F3" s="13"/>
      <c r="G3" s="13"/>
      <c r="H3" s="14"/>
      <c r="I3" s="14"/>
      <c r="J3" s="14"/>
      <c r="K3" s="14"/>
      <c r="L3" s="15" t="s">
        <v>907</v>
      </c>
      <c r="M3" s="86"/>
    </row>
    <row r="4" customHeight="1" spans="1:13">
      <c r="A4" s="16" t="str">
        <f>表头信息!D2&amp;表头信息!E2</f>
        <v>产权持有单位：西安曲江楼观旅游农业开发有限公司</v>
      </c>
      <c r="B4" s="17"/>
      <c r="C4" s="17"/>
      <c r="D4" s="17"/>
      <c r="E4" s="17"/>
      <c r="F4" s="18"/>
      <c r="G4" s="18"/>
      <c r="H4" s="18"/>
      <c r="I4" s="18"/>
      <c r="J4" s="18"/>
      <c r="K4" s="18"/>
      <c r="L4" s="18"/>
      <c r="M4" s="19" t="s">
        <v>3</v>
      </c>
    </row>
    <row r="5" s="8" customFormat="1" customHeight="1" spans="1:13">
      <c r="A5" s="47" t="s">
        <v>5</v>
      </c>
      <c r="B5" s="47" t="s">
        <v>530</v>
      </c>
      <c r="C5" s="47" t="s">
        <v>908</v>
      </c>
      <c r="D5" s="47" t="s">
        <v>909</v>
      </c>
      <c r="E5" s="47" t="s">
        <v>238</v>
      </c>
      <c r="F5" s="48"/>
      <c r="G5" s="48"/>
      <c r="H5" s="107" t="s">
        <v>239</v>
      </c>
      <c r="I5" s="146"/>
      <c r="J5" s="147"/>
      <c r="K5" s="20" t="s">
        <v>240</v>
      </c>
      <c r="L5" s="47" t="s">
        <v>910</v>
      </c>
      <c r="M5" s="47" t="s">
        <v>8</v>
      </c>
    </row>
    <row r="6" s="8" customFormat="1" customHeight="1" spans="1:13">
      <c r="A6" s="48"/>
      <c r="B6" s="48"/>
      <c r="C6" s="48"/>
      <c r="D6" s="48"/>
      <c r="E6" s="47" t="s">
        <v>468</v>
      </c>
      <c r="F6" s="47" t="s">
        <v>469</v>
      </c>
      <c r="G6" s="47" t="s">
        <v>427</v>
      </c>
      <c r="H6" s="145" t="s">
        <v>470</v>
      </c>
      <c r="I6" s="47" t="s">
        <v>469</v>
      </c>
      <c r="J6" s="47" t="s">
        <v>427</v>
      </c>
      <c r="K6" s="21"/>
      <c r="L6" s="48"/>
      <c r="M6" s="48"/>
    </row>
    <row r="7" s="9" customFormat="1" customHeight="1" spans="1:13">
      <c r="A7" s="22">
        <v>1</v>
      </c>
      <c r="B7" s="23"/>
      <c r="C7" s="23"/>
      <c r="D7" s="22"/>
      <c r="E7" s="25"/>
      <c r="F7" s="25"/>
      <c r="G7" s="25"/>
      <c r="H7" s="25"/>
      <c r="I7" s="25"/>
      <c r="J7" s="25"/>
      <c r="K7" s="51">
        <f>J7-G7</f>
        <v>0</v>
      </c>
      <c r="L7" s="51">
        <f>IF(G7=0,0,K7/ABS(G7))*100</f>
        <v>0</v>
      </c>
      <c r="M7" s="26"/>
    </row>
    <row r="8" s="9" customFormat="1" customHeight="1" spans="1:13">
      <c r="A8" s="22">
        <v>2</v>
      </c>
      <c r="B8" s="23"/>
      <c r="C8" s="23"/>
      <c r="D8" s="22"/>
      <c r="E8" s="25"/>
      <c r="F8" s="25"/>
      <c r="G8" s="25"/>
      <c r="H8" s="25"/>
      <c r="I8" s="25"/>
      <c r="J8" s="25"/>
      <c r="K8" s="51">
        <f t="shared" ref="K8:K24" si="0">J8-G8</f>
        <v>0</v>
      </c>
      <c r="L8" s="51">
        <f t="shared" ref="L8:L27" si="1">IF(G8=0,0,K8/ABS(G8))*100</f>
        <v>0</v>
      </c>
      <c r="M8" s="26"/>
    </row>
    <row r="9" s="9" customFormat="1" customHeight="1" spans="1:13">
      <c r="A9" s="22">
        <v>3</v>
      </c>
      <c r="B9" s="23"/>
      <c r="C9" s="23"/>
      <c r="D9" s="22"/>
      <c r="E9" s="25"/>
      <c r="F9" s="25"/>
      <c r="G9" s="25"/>
      <c r="H9" s="25"/>
      <c r="I9" s="25"/>
      <c r="J9" s="25"/>
      <c r="K9" s="51">
        <f t="shared" si="0"/>
        <v>0</v>
      </c>
      <c r="L9" s="51">
        <f t="shared" si="1"/>
        <v>0</v>
      </c>
      <c r="M9" s="26"/>
    </row>
    <row r="10" s="9" customFormat="1" customHeight="1" spans="1:13">
      <c r="A10" s="22">
        <v>4</v>
      </c>
      <c r="B10" s="23"/>
      <c r="C10" s="23"/>
      <c r="D10" s="22"/>
      <c r="E10" s="25"/>
      <c r="F10" s="25"/>
      <c r="G10" s="25"/>
      <c r="H10" s="25"/>
      <c r="I10" s="25"/>
      <c r="J10" s="25"/>
      <c r="K10" s="51">
        <f t="shared" si="0"/>
        <v>0</v>
      </c>
      <c r="L10" s="51">
        <f t="shared" si="1"/>
        <v>0</v>
      </c>
      <c r="M10" s="26"/>
    </row>
    <row r="11" s="9" customFormat="1" customHeight="1" spans="1:13">
      <c r="A11" s="22">
        <v>5</v>
      </c>
      <c r="B11" s="23"/>
      <c r="C11" s="23"/>
      <c r="D11" s="22"/>
      <c r="E11" s="25"/>
      <c r="F11" s="25"/>
      <c r="G11" s="25"/>
      <c r="H11" s="25"/>
      <c r="I11" s="25"/>
      <c r="J11" s="25"/>
      <c r="K11" s="51">
        <f t="shared" si="0"/>
        <v>0</v>
      </c>
      <c r="L11" s="51">
        <f t="shared" si="1"/>
        <v>0</v>
      </c>
      <c r="M11" s="26"/>
    </row>
    <row r="12" s="9" customFormat="1" customHeight="1" spans="1:13">
      <c r="A12" s="22">
        <v>6</v>
      </c>
      <c r="B12" s="23"/>
      <c r="C12" s="23"/>
      <c r="D12" s="22"/>
      <c r="E12" s="25"/>
      <c r="F12" s="25"/>
      <c r="G12" s="25"/>
      <c r="H12" s="25"/>
      <c r="I12" s="25"/>
      <c r="J12" s="25"/>
      <c r="K12" s="51">
        <f t="shared" si="0"/>
        <v>0</v>
      </c>
      <c r="L12" s="51">
        <f t="shared" si="1"/>
        <v>0</v>
      </c>
      <c r="M12" s="26"/>
    </row>
    <row r="13" s="9" customFormat="1" customHeight="1" spans="1:13">
      <c r="A13" s="22">
        <v>7</v>
      </c>
      <c r="B13" s="23"/>
      <c r="C13" s="23"/>
      <c r="D13" s="22"/>
      <c r="E13" s="25"/>
      <c r="F13" s="25"/>
      <c r="G13" s="25"/>
      <c r="H13" s="25"/>
      <c r="I13" s="25"/>
      <c r="J13" s="25"/>
      <c r="K13" s="51">
        <f t="shared" si="0"/>
        <v>0</v>
      </c>
      <c r="L13" s="51">
        <f t="shared" si="1"/>
        <v>0</v>
      </c>
      <c r="M13" s="26"/>
    </row>
    <row r="14" s="9" customFormat="1" customHeight="1" spans="1:13">
      <c r="A14" s="22">
        <v>8</v>
      </c>
      <c r="B14" s="23"/>
      <c r="C14" s="23"/>
      <c r="D14" s="22"/>
      <c r="E14" s="25"/>
      <c r="F14" s="25"/>
      <c r="G14" s="25"/>
      <c r="H14" s="25"/>
      <c r="I14" s="25"/>
      <c r="J14" s="25"/>
      <c r="K14" s="51">
        <f t="shared" si="0"/>
        <v>0</v>
      </c>
      <c r="L14" s="51">
        <f t="shared" si="1"/>
        <v>0</v>
      </c>
      <c r="M14" s="26"/>
    </row>
    <row r="15" s="9" customFormat="1" customHeight="1" spans="1:13">
      <c r="A15" s="22">
        <v>9</v>
      </c>
      <c r="B15" s="23"/>
      <c r="C15" s="23"/>
      <c r="D15" s="22"/>
      <c r="E15" s="25"/>
      <c r="F15" s="25"/>
      <c r="G15" s="25"/>
      <c r="H15" s="25"/>
      <c r="I15" s="25"/>
      <c r="J15" s="25"/>
      <c r="K15" s="51">
        <f t="shared" si="0"/>
        <v>0</v>
      </c>
      <c r="L15" s="51">
        <f t="shared" si="1"/>
        <v>0</v>
      </c>
      <c r="M15" s="26"/>
    </row>
    <row r="16" s="9" customFormat="1" customHeight="1" spans="1:13">
      <c r="A16" s="22">
        <v>10</v>
      </c>
      <c r="B16" s="23"/>
      <c r="C16" s="23"/>
      <c r="D16" s="22"/>
      <c r="E16" s="25"/>
      <c r="F16" s="25"/>
      <c r="G16" s="25"/>
      <c r="H16" s="25"/>
      <c r="I16" s="25"/>
      <c r="J16" s="25"/>
      <c r="K16" s="51">
        <f t="shared" si="0"/>
        <v>0</v>
      </c>
      <c r="L16" s="51">
        <f t="shared" si="1"/>
        <v>0</v>
      </c>
      <c r="M16" s="26"/>
    </row>
    <row r="17" s="9" customFormat="1" customHeight="1" spans="1:13">
      <c r="A17" s="22">
        <v>11</v>
      </c>
      <c r="B17" s="23"/>
      <c r="C17" s="23"/>
      <c r="D17" s="22"/>
      <c r="E17" s="25"/>
      <c r="F17" s="25"/>
      <c r="G17" s="25"/>
      <c r="H17" s="25"/>
      <c r="I17" s="25"/>
      <c r="J17" s="25"/>
      <c r="K17" s="51">
        <f t="shared" si="0"/>
        <v>0</v>
      </c>
      <c r="L17" s="51">
        <f t="shared" si="1"/>
        <v>0</v>
      </c>
      <c r="M17" s="26"/>
    </row>
    <row r="18" s="9" customFormat="1" customHeight="1" spans="1:13">
      <c r="A18" s="22">
        <v>12</v>
      </c>
      <c r="B18" s="23"/>
      <c r="C18" s="23"/>
      <c r="D18" s="22"/>
      <c r="E18" s="25"/>
      <c r="F18" s="25"/>
      <c r="G18" s="25"/>
      <c r="H18" s="25"/>
      <c r="I18" s="25"/>
      <c r="J18" s="25"/>
      <c r="K18" s="51">
        <f t="shared" si="0"/>
        <v>0</v>
      </c>
      <c r="L18" s="51">
        <f t="shared" si="1"/>
        <v>0</v>
      </c>
      <c r="M18" s="26"/>
    </row>
    <row r="19" s="9" customFormat="1" customHeight="1" spans="1:13">
      <c r="A19" s="22">
        <v>13</v>
      </c>
      <c r="B19" s="23"/>
      <c r="C19" s="23"/>
      <c r="D19" s="22"/>
      <c r="E19" s="25"/>
      <c r="F19" s="25"/>
      <c r="G19" s="25"/>
      <c r="H19" s="25"/>
      <c r="I19" s="25"/>
      <c r="J19" s="25"/>
      <c r="K19" s="51">
        <f t="shared" si="0"/>
        <v>0</v>
      </c>
      <c r="L19" s="51">
        <f t="shared" si="1"/>
        <v>0</v>
      </c>
      <c r="M19" s="26"/>
    </row>
    <row r="20" s="9" customFormat="1" customHeight="1" spans="1:13">
      <c r="A20" s="22">
        <v>14</v>
      </c>
      <c r="B20" s="23"/>
      <c r="C20" s="23"/>
      <c r="D20" s="22"/>
      <c r="E20" s="25"/>
      <c r="F20" s="25"/>
      <c r="G20" s="25"/>
      <c r="H20" s="25"/>
      <c r="I20" s="25"/>
      <c r="J20" s="25"/>
      <c r="K20" s="51">
        <f t="shared" si="0"/>
        <v>0</v>
      </c>
      <c r="L20" s="51">
        <f t="shared" si="1"/>
        <v>0</v>
      </c>
      <c r="M20" s="26"/>
    </row>
    <row r="21" s="9" customFormat="1" customHeight="1" spans="1:13">
      <c r="A21" s="22">
        <v>15</v>
      </c>
      <c r="B21" s="23"/>
      <c r="C21" s="23"/>
      <c r="D21" s="22"/>
      <c r="E21" s="25"/>
      <c r="F21" s="25"/>
      <c r="G21" s="25"/>
      <c r="H21" s="25"/>
      <c r="I21" s="25"/>
      <c r="J21" s="25"/>
      <c r="K21" s="51">
        <f t="shared" si="0"/>
        <v>0</v>
      </c>
      <c r="L21" s="51">
        <f t="shared" si="1"/>
        <v>0</v>
      </c>
      <c r="M21" s="26"/>
    </row>
    <row r="22" s="9" customFormat="1" customHeight="1" spans="1:13">
      <c r="A22" s="22">
        <v>16</v>
      </c>
      <c r="B22" s="23"/>
      <c r="C22" s="23"/>
      <c r="D22" s="22"/>
      <c r="E22" s="25"/>
      <c r="F22" s="25"/>
      <c r="G22" s="25"/>
      <c r="H22" s="25"/>
      <c r="I22" s="25"/>
      <c r="J22" s="25"/>
      <c r="K22" s="51">
        <f t="shared" si="0"/>
        <v>0</v>
      </c>
      <c r="L22" s="51">
        <f t="shared" si="1"/>
        <v>0</v>
      </c>
      <c r="M22" s="26"/>
    </row>
    <row r="23" s="9" customFormat="1" customHeight="1" spans="1:13">
      <c r="A23" s="22">
        <v>17</v>
      </c>
      <c r="B23" s="23"/>
      <c r="C23" s="23"/>
      <c r="D23" s="22"/>
      <c r="E23" s="25"/>
      <c r="F23" s="25"/>
      <c r="G23" s="25"/>
      <c r="H23" s="25"/>
      <c r="I23" s="25"/>
      <c r="J23" s="25"/>
      <c r="K23" s="51">
        <f t="shared" si="0"/>
        <v>0</v>
      </c>
      <c r="L23" s="51">
        <f t="shared" si="1"/>
        <v>0</v>
      </c>
      <c r="M23" s="26"/>
    </row>
    <row r="24" s="9" customFormat="1" customHeight="1" spans="1:13">
      <c r="A24" s="22">
        <v>18</v>
      </c>
      <c r="B24" s="23"/>
      <c r="C24" s="23"/>
      <c r="D24" s="22"/>
      <c r="E24" s="25"/>
      <c r="F24" s="25"/>
      <c r="G24" s="25"/>
      <c r="H24" s="25"/>
      <c r="I24" s="25"/>
      <c r="J24" s="25"/>
      <c r="K24" s="51">
        <f t="shared" si="0"/>
        <v>0</v>
      </c>
      <c r="L24" s="51">
        <f t="shared" si="1"/>
        <v>0</v>
      </c>
      <c r="M24" s="26"/>
    </row>
    <row r="25" s="9" customFormat="1" customHeight="1" spans="1:13">
      <c r="A25" s="27" t="s">
        <v>384</v>
      </c>
      <c r="B25" s="28"/>
      <c r="C25" s="28"/>
      <c r="D25" s="29"/>
      <c r="E25" s="51">
        <f>SUM(E7:E24)</f>
        <v>0</v>
      </c>
      <c r="F25" s="51"/>
      <c r="G25" s="51">
        <f>SUM(G7:G24)</f>
        <v>0</v>
      </c>
      <c r="H25" s="51">
        <f>SUM(H7:H24)</f>
        <v>0</v>
      </c>
      <c r="I25" s="51"/>
      <c r="J25" s="51">
        <f>SUM(J7:J24)</f>
        <v>0</v>
      </c>
      <c r="K25" s="51">
        <f>IF(SUM(K7:K24)-(J25-G25)&lt;0.001,SUM(K7:K24),"false")</f>
        <v>0</v>
      </c>
      <c r="L25" s="51">
        <f t="shared" si="1"/>
        <v>0</v>
      </c>
      <c r="M25" s="31"/>
    </row>
    <row r="26" s="9" customFormat="1" customHeight="1" spans="1:13">
      <c r="A26" s="27" t="s">
        <v>911</v>
      </c>
      <c r="B26" s="28"/>
      <c r="C26" s="28"/>
      <c r="D26" s="29"/>
      <c r="E26" s="101"/>
      <c r="F26" s="101"/>
      <c r="G26" s="130"/>
      <c r="H26" s="101"/>
      <c r="I26" s="101"/>
      <c r="J26" s="130"/>
      <c r="K26" s="51">
        <f>J26-G26</f>
        <v>0</v>
      </c>
      <c r="L26" s="51">
        <f t="shared" si="1"/>
        <v>0</v>
      </c>
      <c r="M26" s="31"/>
    </row>
    <row r="27" s="9" customFormat="1" customHeight="1" spans="1:13">
      <c r="A27" s="27" t="s">
        <v>291</v>
      </c>
      <c r="B27" s="28"/>
      <c r="C27" s="28"/>
      <c r="D27" s="29"/>
      <c r="E27" s="51">
        <f>E25-E26</f>
        <v>0</v>
      </c>
      <c r="F27" s="51"/>
      <c r="G27" s="84">
        <f>G25-G26</f>
        <v>0</v>
      </c>
      <c r="H27" s="51">
        <f>H25-H26</f>
        <v>0</v>
      </c>
      <c r="I27" s="51"/>
      <c r="J27" s="84">
        <f>J25-J26</f>
        <v>0</v>
      </c>
      <c r="K27" s="84">
        <f>K25-K26</f>
        <v>0</v>
      </c>
      <c r="L27" s="51">
        <f t="shared" si="1"/>
        <v>0</v>
      </c>
      <c r="M27" s="31"/>
    </row>
    <row r="28" s="10" customFormat="1" customHeight="1" spans="1:11">
      <c r="A28" s="32"/>
      <c r="D28" s="33"/>
      <c r="E28" s="33"/>
      <c r="F28" s="33"/>
      <c r="G28" s="34"/>
      <c r="H28" s="34"/>
      <c r="I28" s="34"/>
      <c r="J28" s="34"/>
      <c r="K28" s="34"/>
    </row>
    <row r="29" s="10" customFormat="1" customHeight="1" spans="1:13">
      <c r="A29" s="35" t="str">
        <f>表头信息!D8&amp;表头信息!E8</f>
        <v>产权持有单位填表人：谭勃</v>
      </c>
      <c r="B29" s="35"/>
      <c r="C29" s="35"/>
      <c r="D29" s="35"/>
      <c r="E29" s="35"/>
      <c r="F29" s="39"/>
      <c r="I29" s="39"/>
      <c r="J29" s="37" t="str">
        <f>表头信息!D20&amp;表头信息!E23</f>
        <v>评估人员：柳青、殷涛</v>
      </c>
      <c r="K29" s="37"/>
      <c r="L29" s="37"/>
      <c r="M29" s="37"/>
    </row>
    <row r="30" s="10" customFormat="1" customHeight="1" spans="1:10">
      <c r="A30" s="38" t="str">
        <f>表头信息!D11&amp;表头信息!E11</f>
        <v>填表日期：2022年11月2日</v>
      </c>
      <c r="B30" s="36"/>
      <c r="C30" s="36"/>
      <c r="D30" s="36"/>
      <c r="E30" s="39"/>
      <c r="F30" s="39"/>
      <c r="H30" s="39"/>
      <c r="I30" s="39"/>
      <c r="J30" s="39"/>
    </row>
  </sheetData>
  <protectedRanges>
    <protectedRange sqref="A7:J24 G26 J26 M7:M24" name="区域1"/>
  </protectedRanges>
  <mergeCells count="19">
    <mergeCell ref="A1:M1"/>
    <mergeCell ref="A2:M2"/>
    <mergeCell ref="L3:M3"/>
    <mergeCell ref="A4:E4"/>
    <mergeCell ref="E5:G5"/>
    <mergeCell ref="H5:J5"/>
    <mergeCell ref="A25:D25"/>
    <mergeCell ref="A26:D26"/>
    <mergeCell ref="A27:D27"/>
    <mergeCell ref="D28:F28"/>
    <mergeCell ref="A29:E29"/>
    <mergeCell ref="J29:M29"/>
    <mergeCell ref="A5:A6"/>
    <mergeCell ref="B5:B6"/>
    <mergeCell ref="C5:C6"/>
    <mergeCell ref="D5:D6"/>
    <mergeCell ref="K5:K6"/>
    <mergeCell ref="L5:L6"/>
    <mergeCell ref="M5:M6"/>
  </mergeCells>
  <hyperlinks>
    <hyperlink ref="A1:M1" location="'4-9在建工程汇总'!B9" display="=&quot;工程物资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54376" name="Check Box 72" r:id="rId4">
              <controlPr defaultSize="0">
                <anchor moveWithCells="1">
                  <from>
                    <xdr:col>13</xdr:col>
                    <xdr:colOff>101600</xdr:colOff>
                    <xdr:row>0</xdr:row>
                    <xdr:rowOff>76200</xdr:rowOff>
                  </from>
                  <to>
                    <xdr:col>15</xdr:col>
                    <xdr:colOff>298450</xdr:colOff>
                    <xdr:row>1</xdr:row>
                    <xdr:rowOff>152400</xdr:rowOff>
                  </to>
                </anchor>
              </controlPr>
            </control>
          </mc:Choice>
        </mc:AlternateContent>
      </controls>
    </mc:Choice>
  </mc:AlternateConten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0"/>
  <sheetViews>
    <sheetView view="pageBreakPreview" zoomScale="85" zoomScaleNormal="100" workbookViewId="0">
      <pane xSplit="1" ySplit="6" topLeftCell="B7" activePane="bottomRight" state="frozen"/>
      <selection/>
      <selection pane="topRight"/>
      <selection pane="bottomLeft"/>
      <selection pane="bottomRight" activeCell="A1" sqref="A1:N1"/>
    </sheetView>
  </sheetViews>
  <sheetFormatPr defaultColWidth="8.66666666666667" defaultRowHeight="15.75" customHeight="1"/>
  <cols>
    <col min="1" max="1" width="4.33333333333333" style="11" customWidth="1"/>
    <col min="2" max="2" width="15.25" style="11" customWidth="1"/>
    <col min="3" max="3" width="11.5833333333333" style="11" customWidth="1"/>
    <col min="4" max="5" width="4.33333333333333" style="11" customWidth="1"/>
    <col min="6" max="6" width="8.25" style="11"/>
    <col min="7" max="13" width="10.25" style="11" customWidth="1"/>
    <col min="14" max="14" width="10.75" style="11" customWidth="1"/>
    <col min="15" max="32" width="9" style="11"/>
    <col min="33" max="16384" width="8.66666666666667" style="11"/>
  </cols>
  <sheetData>
    <row r="1" s="7" customFormat="1" ht="30" customHeight="1" spans="1:14">
      <c r="A1" s="12" t="str">
        <f>"生产性生物资产评估"&amp;表头信息!E35</f>
        <v>生产性生物资产评估明细表</v>
      </c>
      <c r="B1" s="12"/>
      <c r="C1" s="12"/>
      <c r="D1" s="12"/>
      <c r="E1" s="12"/>
      <c r="F1" s="12"/>
      <c r="G1" s="12"/>
      <c r="H1" s="46"/>
      <c r="I1" s="46"/>
      <c r="J1" s="46"/>
      <c r="K1" s="46"/>
      <c r="L1" s="46"/>
      <c r="M1" s="46"/>
      <c r="N1" s="46"/>
    </row>
    <row r="2" customHeight="1" spans="1:14">
      <c r="A2" s="13" t="str">
        <f>表头信息!D5&amp;表头信息!E5</f>
        <v>评估基准日：2022年10月31日</v>
      </c>
      <c r="B2" s="13"/>
      <c r="C2" s="13"/>
      <c r="D2" s="13"/>
      <c r="E2" s="13"/>
      <c r="F2" s="14"/>
      <c r="G2" s="14"/>
      <c r="H2" s="14"/>
      <c r="I2" s="14"/>
      <c r="J2" s="14"/>
      <c r="K2" s="14"/>
      <c r="L2" s="14"/>
      <c r="M2" s="14"/>
      <c r="N2" s="14"/>
    </row>
    <row r="3" customHeight="1" spans="1:14">
      <c r="A3" s="13"/>
      <c r="B3" s="13"/>
      <c r="C3" s="13"/>
      <c r="D3" s="13"/>
      <c r="E3" s="13"/>
      <c r="F3" s="14"/>
      <c r="G3" s="14"/>
      <c r="H3" s="14"/>
      <c r="I3" s="14"/>
      <c r="J3" s="14"/>
      <c r="K3" s="15" t="s">
        <v>912</v>
      </c>
      <c r="L3" s="86"/>
      <c r="M3" s="86"/>
      <c r="N3" s="86"/>
    </row>
    <row r="4" customHeight="1" spans="1:14">
      <c r="A4" s="83" t="str">
        <f>表头信息!D2&amp;表头信息!E2</f>
        <v>产权持有单位：西安曲江楼观旅游农业开发有限公司</v>
      </c>
      <c r="B4" s="18"/>
      <c r="C4" s="18"/>
      <c r="D4" s="18"/>
      <c r="E4" s="18"/>
      <c r="F4" s="18"/>
      <c r="G4" s="18"/>
      <c r="H4" s="18"/>
      <c r="I4" s="18"/>
      <c r="J4" s="18"/>
      <c r="K4" s="87" t="s">
        <v>3</v>
      </c>
      <c r="L4" s="88"/>
      <c r="M4" s="88"/>
      <c r="N4" s="88"/>
    </row>
    <row r="5" s="8" customFormat="1" customHeight="1" spans="1:14">
      <c r="A5" s="47" t="s">
        <v>5</v>
      </c>
      <c r="B5" s="47" t="s">
        <v>913</v>
      </c>
      <c r="C5" s="47" t="s">
        <v>914</v>
      </c>
      <c r="D5" s="47" t="s">
        <v>466</v>
      </c>
      <c r="E5" s="47" t="s">
        <v>468</v>
      </c>
      <c r="F5" s="47" t="s">
        <v>550</v>
      </c>
      <c r="G5" s="47" t="s">
        <v>238</v>
      </c>
      <c r="H5" s="48"/>
      <c r="I5" s="47" t="s">
        <v>239</v>
      </c>
      <c r="J5" s="48"/>
      <c r="K5" s="48"/>
      <c r="L5" s="20" t="s">
        <v>240</v>
      </c>
      <c r="M5" s="47" t="s">
        <v>241</v>
      </c>
      <c r="N5" s="47" t="s">
        <v>8</v>
      </c>
    </row>
    <row r="6" s="8" customFormat="1" customHeight="1" spans="1:14">
      <c r="A6" s="48"/>
      <c r="B6" s="48"/>
      <c r="C6" s="48"/>
      <c r="D6" s="48"/>
      <c r="E6" s="48"/>
      <c r="F6" s="48"/>
      <c r="G6" s="109" t="s">
        <v>647</v>
      </c>
      <c r="H6" s="47" t="s">
        <v>648</v>
      </c>
      <c r="I6" s="47" t="s">
        <v>647</v>
      </c>
      <c r="J6" s="47" t="s">
        <v>526</v>
      </c>
      <c r="K6" s="47" t="s">
        <v>648</v>
      </c>
      <c r="L6" s="21"/>
      <c r="M6" s="48"/>
      <c r="N6" s="48"/>
    </row>
    <row r="7" s="9" customFormat="1" customHeight="1" spans="1:14">
      <c r="A7" s="22">
        <v>1</v>
      </c>
      <c r="B7" s="23"/>
      <c r="C7" s="23"/>
      <c r="D7" s="22"/>
      <c r="E7" s="22"/>
      <c r="F7" s="24"/>
      <c r="G7" s="50"/>
      <c r="H7" s="25"/>
      <c r="I7" s="25"/>
      <c r="J7" s="25"/>
      <c r="K7" s="25"/>
      <c r="L7" s="51">
        <f>K7-H7</f>
        <v>0</v>
      </c>
      <c r="M7" s="51">
        <f>IF(H7=0,0,L7/ABS(H7))*100</f>
        <v>0</v>
      </c>
      <c r="N7" s="26"/>
    </row>
    <row r="8" s="9" customFormat="1" customHeight="1" spans="1:14">
      <c r="A8" s="22">
        <v>2</v>
      </c>
      <c r="B8" s="23"/>
      <c r="C8" s="23"/>
      <c r="D8" s="22"/>
      <c r="E8" s="22"/>
      <c r="F8" s="24"/>
      <c r="G8" s="50"/>
      <c r="H8" s="25"/>
      <c r="I8" s="25"/>
      <c r="J8" s="25"/>
      <c r="K8" s="25"/>
      <c r="L8" s="51">
        <f t="shared" ref="L8:L24" si="0">K8-H8</f>
        <v>0</v>
      </c>
      <c r="M8" s="51">
        <f t="shared" ref="M8:M27" si="1">IF(H8=0,0,L8/ABS(H8))*100</f>
        <v>0</v>
      </c>
      <c r="N8" s="26"/>
    </row>
    <row r="9" s="9" customFormat="1" customHeight="1" spans="1:14">
      <c r="A9" s="22">
        <v>3</v>
      </c>
      <c r="B9" s="23"/>
      <c r="C9" s="23"/>
      <c r="D9" s="22"/>
      <c r="E9" s="22"/>
      <c r="F9" s="24"/>
      <c r="G9" s="50"/>
      <c r="H9" s="25"/>
      <c r="I9" s="25"/>
      <c r="J9" s="25"/>
      <c r="K9" s="25"/>
      <c r="L9" s="51">
        <f t="shared" si="0"/>
        <v>0</v>
      </c>
      <c r="M9" s="51">
        <f t="shared" si="1"/>
        <v>0</v>
      </c>
      <c r="N9" s="26"/>
    </row>
    <row r="10" s="9" customFormat="1" customHeight="1" spans="1:14">
      <c r="A10" s="22">
        <v>4</v>
      </c>
      <c r="B10" s="23"/>
      <c r="C10" s="23"/>
      <c r="D10" s="22"/>
      <c r="E10" s="22"/>
      <c r="F10" s="24"/>
      <c r="G10" s="50"/>
      <c r="H10" s="25"/>
      <c r="I10" s="25"/>
      <c r="J10" s="25"/>
      <c r="K10" s="25"/>
      <c r="L10" s="51">
        <f t="shared" si="0"/>
        <v>0</v>
      </c>
      <c r="M10" s="51">
        <f t="shared" si="1"/>
        <v>0</v>
      </c>
      <c r="N10" s="26"/>
    </row>
    <row r="11" s="9" customFormat="1" customHeight="1" spans="1:14">
      <c r="A11" s="22">
        <v>5</v>
      </c>
      <c r="B11" s="23"/>
      <c r="C11" s="23"/>
      <c r="D11" s="22"/>
      <c r="E11" s="22"/>
      <c r="F11" s="24"/>
      <c r="G11" s="50"/>
      <c r="H11" s="25"/>
      <c r="I11" s="25"/>
      <c r="J11" s="25"/>
      <c r="K11" s="25"/>
      <c r="L11" s="51">
        <f t="shared" si="0"/>
        <v>0</v>
      </c>
      <c r="M11" s="51">
        <f t="shared" si="1"/>
        <v>0</v>
      </c>
      <c r="N11" s="26"/>
    </row>
    <row r="12" s="9" customFormat="1" customHeight="1" spans="1:14">
      <c r="A12" s="22">
        <v>6</v>
      </c>
      <c r="B12" s="23"/>
      <c r="C12" s="23"/>
      <c r="D12" s="22"/>
      <c r="E12" s="22"/>
      <c r="F12" s="24"/>
      <c r="G12" s="50"/>
      <c r="H12" s="25"/>
      <c r="I12" s="25"/>
      <c r="J12" s="25"/>
      <c r="K12" s="25"/>
      <c r="L12" s="51">
        <f t="shared" si="0"/>
        <v>0</v>
      </c>
      <c r="M12" s="51">
        <f t="shared" si="1"/>
        <v>0</v>
      </c>
      <c r="N12" s="26"/>
    </row>
    <row r="13" s="9" customFormat="1" customHeight="1" spans="1:14">
      <c r="A13" s="22">
        <v>7</v>
      </c>
      <c r="B13" s="23"/>
      <c r="C13" s="23"/>
      <c r="D13" s="22"/>
      <c r="E13" s="22"/>
      <c r="F13" s="24"/>
      <c r="G13" s="50"/>
      <c r="H13" s="25"/>
      <c r="I13" s="25"/>
      <c r="J13" s="25"/>
      <c r="K13" s="25"/>
      <c r="L13" s="51">
        <f t="shared" si="0"/>
        <v>0</v>
      </c>
      <c r="M13" s="51">
        <f t="shared" si="1"/>
        <v>0</v>
      </c>
      <c r="N13" s="26"/>
    </row>
    <row r="14" s="9" customFormat="1" customHeight="1" spans="1:14">
      <c r="A14" s="22">
        <v>8</v>
      </c>
      <c r="B14" s="23"/>
      <c r="C14" s="23"/>
      <c r="D14" s="22"/>
      <c r="E14" s="22"/>
      <c r="F14" s="24"/>
      <c r="G14" s="50"/>
      <c r="H14" s="25"/>
      <c r="I14" s="25"/>
      <c r="J14" s="25"/>
      <c r="K14" s="25"/>
      <c r="L14" s="51">
        <f t="shared" si="0"/>
        <v>0</v>
      </c>
      <c r="M14" s="51">
        <f t="shared" si="1"/>
        <v>0</v>
      </c>
      <c r="N14" s="26"/>
    </row>
    <row r="15" s="9" customFormat="1" customHeight="1" spans="1:14">
      <c r="A15" s="22">
        <v>9</v>
      </c>
      <c r="B15" s="23"/>
      <c r="C15" s="23"/>
      <c r="D15" s="22"/>
      <c r="E15" s="22"/>
      <c r="F15" s="24"/>
      <c r="G15" s="50"/>
      <c r="H15" s="25"/>
      <c r="I15" s="25"/>
      <c r="J15" s="25"/>
      <c r="K15" s="25"/>
      <c r="L15" s="51">
        <f t="shared" si="0"/>
        <v>0</v>
      </c>
      <c r="M15" s="51">
        <f t="shared" si="1"/>
        <v>0</v>
      </c>
      <c r="N15" s="26"/>
    </row>
    <row r="16" s="9" customFormat="1" customHeight="1" spans="1:14">
      <c r="A16" s="22">
        <v>10</v>
      </c>
      <c r="B16" s="23"/>
      <c r="C16" s="23"/>
      <c r="D16" s="22"/>
      <c r="E16" s="22"/>
      <c r="F16" s="24"/>
      <c r="G16" s="50"/>
      <c r="H16" s="25"/>
      <c r="I16" s="25"/>
      <c r="J16" s="25"/>
      <c r="K16" s="25"/>
      <c r="L16" s="51">
        <f t="shared" si="0"/>
        <v>0</v>
      </c>
      <c r="M16" s="51">
        <f t="shared" si="1"/>
        <v>0</v>
      </c>
      <c r="N16" s="26"/>
    </row>
    <row r="17" s="9" customFormat="1" customHeight="1" spans="1:14">
      <c r="A17" s="22">
        <v>11</v>
      </c>
      <c r="B17" s="23"/>
      <c r="C17" s="23"/>
      <c r="D17" s="22"/>
      <c r="E17" s="22"/>
      <c r="F17" s="24"/>
      <c r="G17" s="50"/>
      <c r="H17" s="25"/>
      <c r="I17" s="25"/>
      <c r="J17" s="25"/>
      <c r="K17" s="25"/>
      <c r="L17" s="51">
        <f t="shared" si="0"/>
        <v>0</v>
      </c>
      <c r="M17" s="51">
        <f t="shared" si="1"/>
        <v>0</v>
      </c>
      <c r="N17" s="26"/>
    </row>
    <row r="18" s="9" customFormat="1" customHeight="1" spans="1:14">
      <c r="A18" s="22">
        <v>12</v>
      </c>
      <c r="B18" s="23"/>
      <c r="C18" s="23"/>
      <c r="D18" s="22"/>
      <c r="E18" s="22"/>
      <c r="F18" s="24"/>
      <c r="G18" s="50"/>
      <c r="H18" s="25"/>
      <c r="I18" s="25"/>
      <c r="J18" s="25"/>
      <c r="K18" s="25"/>
      <c r="L18" s="51">
        <f t="shared" si="0"/>
        <v>0</v>
      </c>
      <c r="M18" s="51">
        <f t="shared" si="1"/>
        <v>0</v>
      </c>
      <c r="N18" s="26"/>
    </row>
    <row r="19" s="9" customFormat="1" customHeight="1" spans="1:14">
      <c r="A19" s="22">
        <v>13</v>
      </c>
      <c r="B19" s="23"/>
      <c r="C19" s="23"/>
      <c r="D19" s="22"/>
      <c r="E19" s="22"/>
      <c r="F19" s="24"/>
      <c r="G19" s="50"/>
      <c r="H19" s="25"/>
      <c r="I19" s="25"/>
      <c r="J19" s="25"/>
      <c r="K19" s="25"/>
      <c r="L19" s="51">
        <f t="shared" si="0"/>
        <v>0</v>
      </c>
      <c r="M19" s="51">
        <f t="shared" si="1"/>
        <v>0</v>
      </c>
      <c r="N19" s="26"/>
    </row>
    <row r="20" s="9" customFormat="1" customHeight="1" spans="1:14">
      <c r="A20" s="22">
        <v>14</v>
      </c>
      <c r="B20" s="23"/>
      <c r="C20" s="23"/>
      <c r="D20" s="22"/>
      <c r="E20" s="22"/>
      <c r="F20" s="24"/>
      <c r="G20" s="50"/>
      <c r="H20" s="25"/>
      <c r="I20" s="25"/>
      <c r="J20" s="25"/>
      <c r="K20" s="25"/>
      <c r="L20" s="51">
        <f t="shared" si="0"/>
        <v>0</v>
      </c>
      <c r="M20" s="51">
        <f t="shared" si="1"/>
        <v>0</v>
      </c>
      <c r="N20" s="26"/>
    </row>
    <row r="21" s="9" customFormat="1" customHeight="1" spans="1:14">
      <c r="A21" s="22">
        <v>15</v>
      </c>
      <c r="B21" s="23"/>
      <c r="C21" s="23"/>
      <c r="D21" s="22"/>
      <c r="E21" s="22"/>
      <c r="F21" s="24"/>
      <c r="G21" s="50"/>
      <c r="H21" s="25"/>
      <c r="I21" s="25"/>
      <c r="J21" s="25"/>
      <c r="K21" s="25"/>
      <c r="L21" s="51">
        <f t="shared" si="0"/>
        <v>0</v>
      </c>
      <c r="M21" s="51">
        <f t="shared" si="1"/>
        <v>0</v>
      </c>
      <c r="N21" s="26"/>
    </row>
    <row r="22" s="9" customFormat="1" customHeight="1" spans="1:14">
      <c r="A22" s="22">
        <v>16</v>
      </c>
      <c r="B22" s="23"/>
      <c r="C22" s="23"/>
      <c r="D22" s="22"/>
      <c r="E22" s="22"/>
      <c r="F22" s="24"/>
      <c r="G22" s="50"/>
      <c r="H22" s="25"/>
      <c r="I22" s="25"/>
      <c r="J22" s="25"/>
      <c r="K22" s="25"/>
      <c r="L22" s="51">
        <f t="shared" si="0"/>
        <v>0</v>
      </c>
      <c r="M22" s="51">
        <f t="shared" si="1"/>
        <v>0</v>
      </c>
      <c r="N22" s="26"/>
    </row>
    <row r="23" s="9" customFormat="1" customHeight="1" spans="1:14">
      <c r="A23" s="22">
        <v>17</v>
      </c>
      <c r="B23" s="23"/>
      <c r="C23" s="23"/>
      <c r="D23" s="22"/>
      <c r="E23" s="22"/>
      <c r="F23" s="24"/>
      <c r="G23" s="50"/>
      <c r="H23" s="25"/>
      <c r="I23" s="25"/>
      <c r="J23" s="25"/>
      <c r="K23" s="25"/>
      <c r="L23" s="51">
        <f t="shared" si="0"/>
        <v>0</v>
      </c>
      <c r="M23" s="51">
        <f t="shared" si="1"/>
        <v>0</v>
      </c>
      <c r="N23" s="26"/>
    </row>
    <row r="24" s="9" customFormat="1" customHeight="1" spans="1:14">
      <c r="A24" s="22">
        <v>18</v>
      </c>
      <c r="B24" s="23"/>
      <c r="C24" s="23"/>
      <c r="D24" s="22"/>
      <c r="E24" s="22"/>
      <c r="F24" s="24"/>
      <c r="G24" s="50"/>
      <c r="H24" s="25"/>
      <c r="I24" s="25"/>
      <c r="J24" s="25"/>
      <c r="K24" s="25"/>
      <c r="L24" s="51">
        <f t="shared" si="0"/>
        <v>0</v>
      </c>
      <c r="M24" s="51">
        <f t="shared" si="1"/>
        <v>0</v>
      </c>
      <c r="N24" s="26"/>
    </row>
    <row r="25" s="9" customFormat="1" customHeight="1" spans="1:14">
      <c r="A25" s="27" t="s">
        <v>384</v>
      </c>
      <c r="B25" s="28"/>
      <c r="C25" s="28"/>
      <c r="D25" s="28"/>
      <c r="E25" s="28"/>
      <c r="F25" s="29"/>
      <c r="G25" s="51">
        <f>SUM(G7:G24)</f>
        <v>0</v>
      </c>
      <c r="H25" s="51">
        <f>SUM(H7:H24)</f>
        <v>0</v>
      </c>
      <c r="I25" s="51">
        <f>SUM(I7:I24)</f>
        <v>0</v>
      </c>
      <c r="J25" s="51"/>
      <c r="K25" s="51">
        <f>SUM(K7:K24)</f>
        <v>0</v>
      </c>
      <c r="L25" s="51">
        <f>IF(SUM(L7:L24)-(K25-H25)&lt;0.001,SUM(L7:L24),"false")</f>
        <v>0</v>
      </c>
      <c r="M25" s="51">
        <f t="shared" si="1"/>
        <v>0</v>
      </c>
      <c r="N25" s="31"/>
    </row>
    <row r="26" s="9" customFormat="1" customHeight="1" spans="1:14">
      <c r="A26" s="27" t="s">
        <v>915</v>
      </c>
      <c r="B26" s="28"/>
      <c r="C26" s="28"/>
      <c r="D26" s="28"/>
      <c r="E26" s="28"/>
      <c r="F26" s="29"/>
      <c r="G26" s="130"/>
      <c r="H26" s="130"/>
      <c r="I26" s="130"/>
      <c r="J26" s="101"/>
      <c r="K26" s="130"/>
      <c r="L26" s="51">
        <f>K26-H26</f>
        <v>0</v>
      </c>
      <c r="M26" s="51">
        <f t="shared" si="1"/>
        <v>0</v>
      </c>
      <c r="N26" s="31"/>
    </row>
    <row r="27" s="9" customFormat="1" customHeight="1" spans="1:14">
      <c r="A27" s="27" t="s">
        <v>916</v>
      </c>
      <c r="B27" s="28"/>
      <c r="C27" s="28"/>
      <c r="D27" s="28"/>
      <c r="E27" s="28"/>
      <c r="F27" s="29"/>
      <c r="G27" s="51">
        <f>G25-G26</f>
        <v>0</v>
      </c>
      <c r="H27" s="84">
        <f>H25-H26</f>
        <v>0</v>
      </c>
      <c r="I27" s="51">
        <f>I25-I26</f>
        <v>0</v>
      </c>
      <c r="J27" s="51"/>
      <c r="K27" s="84">
        <f>K25-K26</f>
        <v>0</v>
      </c>
      <c r="L27" s="84">
        <f>L25-L26</f>
        <v>0</v>
      </c>
      <c r="M27" s="51">
        <f t="shared" si="1"/>
        <v>0</v>
      </c>
      <c r="N27" s="31"/>
    </row>
    <row r="28" s="10" customFormat="1" customHeight="1" spans="1:11">
      <c r="A28" s="32"/>
      <c r="D28" s="33"/>
      <c r="E28" s="33"/>
      <c r="F28" s="33"/>
      <c r="G28" s="34"/>
      <c r="H28" s="34"/>
      <c r="I28" s="34"/>
      <c r="J28" s="34"/>
      <c r="K28" s="34"/>
    </row>
    <row r="29" s="10" customFormat="1" customHeight="1" spans="1:14">
      <c r="A29" s="35" t="str">
        <f>表头信息!D8&amp;表头信息!E8</f>
        <v>产权持有单位填表人：谭勃</v>
      </c>
      <c r="B29" s="35"/>
      <c r="C29" s="35"/>
      <c r="D29" s="35"/>
      <c r="E29" s="35"/>
      <c r="F29" s="35"/>
      <c r="G29" s="35"/>
      <c r="I29" s="39"/>
      <c r="J29" s="39"/>
      <c r="K29" s="37" t="str">
        <f>表头信息!D20&amp;表头信息!E23</f>
        <v>评估人员：柳青、殷涛</v>
      </c>
      <c r="L29" s="53"/>
      <c r="M29" s="53"/>
      <c r="N29" s="53"/>
    </row>
    <row r="30" s="10" customFormat="1" customHeight="1" spans="1:10">
      <c r="A30" s="38" t="str">
        <f>表头信息!D11&amp;表头信息!E11</f>
        <v>填表日期：2022年11月2日</v>
      </c>
      <c r="B30" s="36"/>
      <c r="C30" s="36"/>
      <c r="D30" s="36"/>
      <c r="E30" s="39"/>
      <c r="F30" s="39"/>
      <c r="H30" s="39"/>
      <c r="I30" s="39"/>
      <c r="J30" s="39"/>
    </row>
  </sheetData>
  <protectedRanges>
    <protectedRange sqref="A7:K24 G26:K26 N7:N24" name="区域1"/>
  </protectedRanges>
  <mergeCells count="21">
    <mergeCell ref="A1:N1"/>
    <mergeCell ref="A2:N2"/>
    <mergeCell ref="K3:N3"/>
    <mergeCell ref="K4:N4"/>
    <mergeCell ref="G5:H5"/>
    <mergeCell ref="I5:K5"/>
    <mergeCell ref="A25:F25"/>
    <mergeCell ref="A26:F26"/>
    <mergeCell ref="A27:F27"/>
    <mergeCell ref="D28:F28"/>
    <mergeCell ref="A29:G29"/>
    <mergeCell ref="K29:N29"/>
    <mergeCell ref="A5:A6"/>
    <mergeCell ref="B5:B6"/>
    <mergeCell ref="C5:C6"/>
    <mergeCell ref="D5:D6"/>
    <mergeCell ref="E5:E6"/>
    <mergeCell ref="F5:F6"/>
    <mergeCell ref="L5:L6"/>
    <mergeCell ref="M5:M6"/>
    <mergeCell ref="N5:N6"/>
  </mergeCells>
  <hyperlinks>
    <hyperlink ref="A1:N1" location="'4-非流动资产汇总'!B16" display="=&quot;生产性生物资产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55400" name="Check Box 72" r:id="rId4">
              <controlPr defaultSize="0">
                <anchor moveWithCells="1">
                  <from>
                    <xdr:col>14</xdr:col>
                    <xdr:colOff>133350</xdr:colOff>
                    <xdr:row>0</xdr:row>
                    <xdr:rowOff>38735</xdr:rowOff>
                  </from>
                  <to>
                    <xdr:col>16</xdr:col>
                    <xdr:colOff>38100</xdr:colOff>
                    <xdr:row>1</xdr:row>
                    <xdr:rowOff>146050</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0"/>
  <sheetViews>
    <sheetView view="pageBreakPreview" zoomScale="90" zoomScaleNormal="100" workbookViewId="0">
      <pane xSplit="1" ySplit="6" topLeftCell="B7" activePane="bottomRight" state="frozen"/>
      <selection/>
      <selection pane="topRight"/>
      <selection pane="bottomLeft"/>
      <selection pane="bottomRight" activeCell="A1" sqref="A1:O1"/>
    </sheetView>
  </sheetViews>
  <sheetFormatPr defaultColWidth="8.66666666666667" defaultRowHeight="15.75" customHeight="1"/>
  <cols>
    <col min="1" max="1" width="5" style="2" customWidth="1"/>
    <col min="2" max="2" width="7.5" style="2" customWidth="1"/>
    <col min="3" max="3" width="13.3333333333333" style="2"/>
    <col min="4" max="5" width="5.5" style="2" customWidth="1"/>
    <col min="6" max="6" width="9" style="2"/>
    <col min="7" max="7" width="11.8333333333333" style="2" customWidth="1"/>
    <col min="8" max="14" width="9.5" style="2" customWidth="1"/>
    <col min="15" max="15" width="6.5" style="2" customWidth="1"/>
    <col min="16" max="32" width="9" style="2"/>
    <col min="33" max="16384" width="8.66666666666667" style="2"/>
  </cols>
  <sheetData>
    <row r="1" ht="30" customHeight="1" spans="1:15">
      <c r="A1" s="12" t="str">
        <f>"油气资产评估"&amp;表头信息!E35</f>
        <v>油气资产评估明细表</v>
      </c>
      <c r="B1" s="12"/>
      <c r="C1" s="12"/>
      <c r="D1" s="12"/>
      <c r="E1" s="12"/>
      <c r="F1" s="12"/>
      <c r="G1" s="12"/>
      <c r="H1" s="46"/>
      <c r="I1" s="46"/>
      <c r="J1" s="46"/>
      <c r="K1" s="46"/>
      <c r="L1" s="46"/>
      <c r="M1" s="46"/>
      <c r="N1" s="46"/>
      <c r="O1" s="46"/>
    </row>
    <row r="2" customHeight="1" spans="1:15">
      <c r="A2" s="13" t="str">
        <f>表头信息!D5&amp;表头信息!E5</f>
        <v>评估基准日：2022年10月31日</v>
      </c>
      <c r="B2" s="13"/>
      <c r="C2" s="13"/>
      <c r="D2" s="13"/>
      <c r="E2" s="13"/>
      <c r="F2" s="13"/>
      <c r="G2" s="13"/>
      <c r="H2" s="14"/>
      <c r="I2" s="14"/>
      <c r="J2" s="14"/>
      <c r="K2" s="14"/>
      <c r="L2" s="14"/>
      <c r="M2" s="14"/>
      <c r="N2" s="14"/>
      <c r="O2" s="14"/>
    </row>
    <row r="3" customHeight="1" spans="1:15">
      <c r="A3" s="13"/>
      <c r="B3" s="13"/>
      <c r="C3" s="13"/>
      <c r="D3" s="13"/>
      <c r="E3" s="13"/>
      <c r="F3" s="13"/>
      <c r="G3" s="13"/>
      <c r="H3" s="14"/>
      <c r="I3" s="14"/>
      <c r="J3" s="14"/>
      <c r="K3" s="14"/>
      <c r="L3" s="14"/>
      <c r="M3" s="14"/>
      <c r="N3" s="14"/>
      <c r="O3" s="144" t="s">
        <v>917</v>
      </c>
    </row>
    <row r="4" customHeight="1" spans="1:15">
      <c r="A4" s="83" t="str">
        <f>表头信息!D2&amp;表头信息!E2</f>
        <v>产权持有单位：西安曲江楼观旅游农业开发有限公司</v>
      </c>
      <c r="B4" s="18"/>
      <c r="C4" s="18"/>
      <c r="D4" s="18"/>
      <c r="E4" s="18"/>
      <c r="F4" s="18"/>
      <c r="G4" s="18"/>
      <c r="H4" s="18"/>
      <c r="I4" s="18"/>
      <c r="J4" s="18"/>
      <c r="K4" s="18"/>
      <c r="L4" s="18"/>
      <c r="M4" s="18"/>
      <c r="N4" s="18"/>
      <c r="O4" s="19" t="s">
        <v>3</v>
      </c>
    </row>
    <row r="5" s="132" customFormat="1" customHeight="1" spans="1:15">
      <c r="A5" s="47" t="s">
        <v>5</v>
      </c>
      <c r="B5" s="47" t="s">
        <v>918</v>
      </c>
      <c r="C5" s="20" t="s">
        <v>919</v>
      </c>
      <c r="D5" s="47" t="s">
        <v>466</v>
      </c>
      <c r="E5" s="47" t="s">
        <v>468</v>
      </c>
      <c r="F5" s="20" t="s">
        <v>920</v>
      </c>
      <c r="G5" s="20" t="s">
        <v>921</v>
      </c>
      <c r="H5" s="47" t="s">
        <v>238</v>
      </c>
      <c r="I5" s="48"/>
      <c r="J5" s="47" t="s">
        <v>239</v>
      </c>
      <c r="K5" s="48"/>
      <c r="L5" s="48"/>
      <c r="M5" s="20" t="s">
        <v>240</v>
      </c>
      <c r="N5" s="47" t="s">
        <v>241</v>
      </c>
      <c r="O5" s="47" t="s">
        <v>8</v>
      </c>
    </row>
    <row r="6" s="132" customFormat="1" customHeight="1" spans="1:15">
      <c r="A6" s="48"/>
      <c r="B6" s="48"/>
      <c r="C6" s="21"/>
      <c r="D6" s="48"/>
      <c r="E6" s="48"/>
      <c r="F6" s="21"/>
      <c r="G6" s="21"/>
      <c r="H6" s="109" t="s">
        <v>647</v>
      </c>
      <c r="I6" s="47" t="s">
        <v>648</v>
      </c>
      <c r="J6" s="47" t="s">
        <v>647</v>
      </c>
      <c r="K6" s="47" t="s">
        <v>526</v>
      </c>
      <c r="L6" s="47" t="s">
        <v>648</v>
      </c>
      <c r="M6" s="21"/>
      <c r="N6" s="48"/>
      <c r="O6" s="48"/>
    </row>
    <row r="7" s="133" customFormat="1" customHeight="1" spans="1:15">
      <c r="A7" s="22">
        <v>1</v>
      </c>
      <c r="B7" s="23"/>
      <c r="C7" s="23"/>
      <c r="D7" s="22"/>
      <c r="E7" s="136"/>
      <c r="F7" s="24"/>
      <c r="G7" s="22"/>
      <c r="H7" s="50"/>
      <c r="I7" s="25"/>
      <c r="J7" s="25"/>
      <c r="K7" s="25"/>
      <c r="L7" s="25"/>
      <c r="M7" s="51">
        <f>L7-I7</f>
        <v>0</v>
      </c>
      <c r="N7" s="51">
        <f>IF(I7=0,0,M7/ABS(I7))*100</f>
        <v>0</v>
      </c>
      <c r="O7" s="26"/>
    </row>
    <row r="8" s="133" customFormat="1" customHeight="1" spans="1:15">
      <c r="A8" s="22">
        <v>2</v>
      </c>
      <c r="B8" s="23"/>
      <c r="C8" s="23"/>
      <c r="D8" s="22"/>
      <c r="E8" s="136"/>
      <c r="F8" s="24"/>
      <c r="G8" s="22"/>
      <c r="H8" s="50"/>
      <c r="I8" s="25"/>
      <c r="J8" s="25"/>
      <c r="K8" s="25"/>
      <c r="L8" s="25"/>
      <c r="M8" s="51">
        <f t="shared" ref="M8:M24" si="0">L8-I8</f>
        <v>0</v>
      </c>
      <c r="N8" s="51">
        <f t="shared" ref="N8:N27" si="1">IF(I8=0,0,M8/ABS(I8))*100</f>
        <v>0</v>
      </c>
      <c r="O8" s="26"/>
    </row>
    <row r="9" s="133" customFormat="1" customHeight="1" spans="1:15">
      <c r="A9" s="22">
        <v>3</v>
      </c>
      <c r="B9" s="23"/>
      <c r="C9" s="23"/>
      <c r="D9" s="22"/>
      <c r="E9" s="136"/>
      <c r="F9" s="24"/>
      <c r="G9" s="22"/>
      <c r="H9" s="50"/>
      <c r="I9" s="25"/>
      <c r="J9" s="25"/>
      <c r="K9" s="25"/>
      <c r="L9" s="25"/>
      <c r="M9" s="51">
        <f t="shared" si="0"/>
        <v>0</v>
      </c>
      <c r="N9" s="51">
        <f t="shared" si="1"/>
        <v>0</v>
      </c>
      <c r="O9" s="26"/>
    </row>
    <row r="10" s="133" customFormat="1" customHeight="1" spans="1:15">
      <c r="A10" s="22">
        <v>4</v>
      </c>
      <c r="B10" s="23"/>
      <c r="C10" s="23"/>
      <c r="D10" s="22"/>
      <c r="E10" s="136"/>
      <c r="F10" s="24"/>
      <c r="G10" s="22"/>
      <c r="H10" s="50"/>
      <c r="I10" s="25"/>
      <c r="J10" s="25"/>
      <c r="K10" s="25"/>
      <c r="L10" s="25"/>
      <c r="M10" s="51">
        <f t="shared" si="0"/>
        <v>0</v>
      </c>
      <c r="N10" s="51">
        <f t="shared" si="1"/>
        <v>0</v>
      </c>
      <c r="O10" s="26"/>
    </row>
    <row r="11" s="133" customFormat="1" customHeight="1" spans="1:15">
      <c r="A11" s="22">
        <v>5</v>
      </c>
      <c r="B11" s="23"/>
      <c r="C11" s="23"/>
      <c r="D11" s="22"/>
      <c r="E11" s="136"/>
      <c r="F11" s="24"/>
      <c r="G11" s="22"/>
      <c r="H11" s="50"/>
      <c r="I11" s="25"/>
      <c r="J11" s="25"/>
      <c r="K11" s="25"/>
      <c r="L11" s="25"/>
      <c r="M11" s="51">
        <f t="shared" si="0"/>
        <v>0</v>
      </c>
      <c r="N11" s="51">
        <f t="shared" si="1"/>
        <v>0</v>
      </c>
      <c r="O11" s="26"/>
    </row>
    <row r="12" s="133" customFormat="1" customHeight="1" spans="1:15">
      <c r="A12" s="22">
        <v>6</v>
      </c>
      <c r="B12" s="23"/>
      <c r="C12" s="23"/>
      <c r="D12" s="22"/>
      <c r="E12" s="136"/>
      <c r="F12" s="24"/>
      <c r="G12" s="22"/>
      <c r="H12" s="50"/>
      <c r="I12" s="25"/>
      <c r="J12" s="25"/>
      <c r="K12" s="25"/>
      <c r="L12" s="25"/>
      <c r="M12" s="51">
        <f t="shared" si="0"/>
        <v>0</v>
      </c>
      <c r="N12" s="51">
        <f t="shared" si="1"/>
        <v>0</v>
      </c>
      <c r="O12" s="26"/>
    </row>
    <row r="13" s="133" customFormat="1" customHeight="1" spans="1:15">
      <c r="A13" s="22">
        <v>7</v>
      </c>
      <c r="B13" s="23"/>
      <c r="C13" s="23"/>
      <c r="D13" s="22"/>
      <c r="E13" s="136"/>
      <c r="F13" s="24"/>
      <c r="G13" s="22"/>
      <c r="H13" s="50"/>
      <c r="I13" s="25"/>
      <c r="J13" s="25"/>
      <c r="K13" s="25"/>
      <c r="L13" s="25"/>
      <c r="M13" s="51">
        <f t="shared" si="0"/>
        <v>0</v>
      </c>
      <c r="N13" s="51">
        <f t="shared" si="1"/>
        <v>0</v>
      </c>
      <c r="O13" s="26"/>
    </row>
    <row r="14" s="133" customFormat="1" customHeight="1" spans="1:15">
      <c r="A14" s="22">
        <v>8</v>
      </c>
      <c r="B14" s="23"/>
      <c r="C14" s="23"/>
      <c r="D14" s="22"/>
      <c r="E14" s="136"/>
      <c r="F14" s="24"/>
      <c r="G14" s="22"/>
      <c r="H14" s="50"/>
      <c r="I14" s="25"/>
      <c r="J14" s="25"/>
      <c r="K14" s="25"/>
      <c r="L14" s="25"/>
      <c r="M14" s="51">
        <f t="shared" si="0"/>
        <v>0</v>
      </c>
      <c r="N14" s="51">
        <f t="shared" si="1"/>
        <v>0</v>
      </c>
      <c r="O14" s="26"/>
    </row>
    <row r="15" s="133" customFormat="1" customHeight="1" spans="1:15">
      <c r="A15" s="22">
        <v>9</v>
      </c>
      <c r="B15" s="23"/>
      <c r="C15" s="23"/>
      <c r="D15" s="22"/>
      <c r="E15" s="136"/>
      <c r="F15" s="24"/>
      <c r="G15" s="22"/>
      <c r="H15" s="50"/>
      <c r="I15" s="25"/>
      <c r="J15" s="25"/>
      <c r="K15" s="25"/>
      <c r="L15" s="25"/>
      <c r="M15" s="51">
        <f t="shared" si="0"/>
        <v>0</v>
      </c>
      <c r="N15" s="51">
        <f t="shared" si="1"/>
        <v>0</v>
      </c>
      <c r="O15" s="26"/>
    </row>
    <row r="16" s="133" customFormat="1" customHeight="1" spans="1:15">
      <c r="A16" s="22">
        <v>10</v>
      </c>
      <c r="B16" s="23"/>
      <c r="C16" s="23"/>
      <c r="D16" s="22"/>
      <c r="E16" s="136"/>
      <c r="F16" s="24"/>
      <c r="G16" s="22"/>
      <c r="H16" s="50"/>
      <c r="I16" s="25"/>
      <c r="J16" s="25"/>
      <c r="K16" s="25"/>
      <c r="L16" s="25"/>
      <c r="M16" s="51">
        <f t="shared" si="0"/>
        <v>0</v>
      </c>
      <c r="N16" s="51">
        <f t="shared" si="1"/>
        <v>0</v>
      </c>
      <c r="O16" s="26"/>
    </row>
    <row r="17" s="133" customFormat="1" customHeight="1" spans="1:15">
      <c r="A17" s="22">
        <v>11</v>
      </c>
      <c r="B17" s="23"/>
      <c r="C17" s="23"/>
      <c r="D17" s="22"/>
      <c r="E17" s="136"/>
      <c r="F17" s="24"/>
      <c r="G17" s="22"/>
      <c r="H17" s="50"/>
      <c r="I17" s="25"/>
      <c r="J17" s="25"/>
      <c r="K17" s="25"/>
      <c r="L17" s="25"/>
      <c r="M17" s="51">
        <f t="shared" si="0"/>
        <v>0</v>
      </c>
      <c r="N17" s="51">
        <f t="shared" si="1"/>
        <v>0</v>
      </c>
      <c r="O17" s="26"/>
    </row>
    <row r="18" s="133" customFormat="1" customHeight="1" spans="1:15">
      <c r="A18" s="22">
        <v>12</v>
      </c>
      <c r="B18" s="23"/>
      <c r="C18" s="23"/>
      <c r="D18" s="22"/>
      <c r="E18" s="136"/>
      <c r="F18" s="24"/>
      <c r="G18" s="22"/>
      <c r="H18" s="50"/>
      <c r="I18" s="25"/>
      <c r="J18" s="25"/>
      <c r="K18" s="25"/>
      <c r="L18" s="25"/>
      <c r="M18" s="51">
        <f t="shared" si="0"/>
        <v>0</v>
      </c>
      <c r="N18" s="51">
        <f t="shared" si="1"/>
        <v>0</v>
      </c>
      <c r="O18" s="26"/>
    </row>
    <row r="19" s="133" customFormat="1" customHeight="1" spans="1:15">
      <c r="A19" s="22">
        <v>13</v>
      </c>
      <c r="B19" s="23"/>
      <c r="C19" s="23"/>
      <c r="D19" s="22"/>
      <c r="E19" s="136"/>
      <c r="F19" s="24"/>
      <c r="G19" s="22"/>
      <c r="H19" s="50"/>
      <c r="I19" s="25"/>
      <c r="J19" s="25"/>
      <c r="K19" s="25"/>
      <c r="L19" s="25"/>
      <c r="M19" s="51">
        <f t="shared" si="0"/>
        <v>0</v>
      </c>
      <c r="N19" s="51">
        <f t="shared" si="1"/>
        <v>0</v>
      </c>
      <c r="O19" s="26"/>
    </row>
    <row r="20" s="133" customFormat="1" customHeight="1" spans="1:15">
      <c r="A20" s="22">
        <v>14</v>
      </c>
      <c r="B20" s="23"/>
      <c r="C20" s="23"/>
      <c r="D20" s="22"/>
      <c r="E20" s="136"/>
      <c r="F20" s="24"/>
      <c r="G20" s="22"/>
      <c r="H20" s="50"/>
      <c r="I20" s="25"/>
      <c r="J20" s="25"/>
      <c r="K20" s="25"/>
      <c r="L20" s="25"/>
      <c r="M20" s="51">
        <f t="shared" si="0"/>
        <v>0</v>
      </c>
      <c r="N20" s="51">
        <f t="shared" si="1"/>
        <v>0</v>
      </c>
      <c r="O20" s="26"/>
    </row>
    <row r="21" s="133" customFormat="1" customHeight="1" spans="1:15">
      <c r="A21" s="22">
        <v>15</v>
      </c>
      <c r="B21" s="23"/>
      <c r="C21" s="23"/>
      <c r="D21" s="22"/>
      <c r="E21" s="136"/>
      <c r="F21" s="24"/>
      <c r="G21" s="22"/>
      <c r="H21" s="50"/>
      <c r="I21" s="25"/>
      <c r="J21" s="25"/>
      <c r="K21" s="25"/>
      <c r="L21" s="25"/>
      <c r="M21" s="51">
        <f t="shared" si="0"/>
        <v>0</v>
      </c>
      <c r="N21" s="51">
        <f t="shared" si="1"/>
        <v>0</v>
      </c>
      <c r="O21" s="26"/>
    </row>
    <row r="22" s="133" customFormat="1" customHeight="1" spans="1:15">
      <c r="A22" s="22">
        <v>16</v>
      </c>
      <c r="B22" s="23"/>
      <c r="C22" s="23"/>
      <c r="D22" s="22"/>
      <c r="E22" s="136"/>
      <c r="F22" s="24"/>
      <c r="G22" s="22"/>
      <c r="H22" s="50"/>
      <c r="I22" s="25"/>
      <c r="J22" s="25"/>
      <c r="K22" s="25"/>
      <c r="L22" s="25"/>
      <c r="M22" s="51">
        <f t="shared" si="0"/>
        <v>0</v>
      </c>
      <c r="N22" s="51">
        <f t="shared" si="1"/>
        <v>0</v>
      </c>
      <c r="O22" s="26"/>
    </row>
    <row r="23" s="133" customFormat="1" customHeight="1" spans="1:15">
      <c r="A23" s="22">
        <v>17</v>
      </c>
      <c r="B23" s="23"/>
      <c r="C23" s="23"/>
      <c r="D23" s="22"/>
      <c r="E23" s="136"/>
      <c r="F23" s="24"/>
      <c r="G23" s="22"/>
      <c r="H23" s="50"/>
      <c r="I23" s="25"/>
      <c r="J23" s="25"/>
      <c r="K23" s="25"/>
      <c r="L23" s="25"/>
      <c r="M23" s="51">
        <f t="shared" si="0"/>
        <v>0</v>
      </c>
      <c r="N23" s="51">
        <f t="shared" si="1"/>
        <v>0</v>
      </c>
      <c r="O23" s="26"/>
    </row>
    <row r="24" s="133" customFormat="1" customHeight="1" spans="1:15">
      <c r="A24" s="22">
        <v>18</v>
      </c>
      <c r="B24" s="23"/>
      <c r="C24" s="23"/>
      <c r="D24" s="22"/>
      <c r="E24" s="136"/>
      <c r="F24" s="24"/>
      <c r="G24" s="22"/>
      <c r="H24" s="50"/>
      <c r="I24" s="25"/>
      <c r="J24" s="25"/>
      <c r="K24" s="25"/>
      <c r="L24" s="25"/>
      <c r="M24" s="51">
        <f t="shared" si="0"/>
        <v>0</v>
      </c>
      <c r="N24" s="51">
        <f t="shared" si="1"/>
        <v>0</v>
      </c>
      <c r="O24" s="26"/>
    </row>
    <row r="25" s="133" customFormat="1" customHeight="1" spans="1:15">
      <c r="A25" s="27" t="s">
        <v>384</v>
      </c>
      <c r="B25" s="28"/>
      <c r="C25" s="28"/>
      <c r="D25" s="28"/>
      <c r="E25" s="28"/>
      <c r="F25" s="28"/>
      <c r="G25" s="29"/>
      <c r="H25" s="51">
        <f>SUM(H7:H24)</f>
        <v>0</v>
      </c>
      <c r="I25" s="51">
        <f>SUM(I7:I24)</f>
        <v>0</v>
      </c>
      <c r="J25" s="51">
        <f>SUM(J7:J24)</f>
        <v>0</v>
      </c>
      <c r="K25" s="51"/>
      <c r="L25" s="51">
        <f>SUM(L7:L24)</f>
        <v>0</v>
      </c>
      <c r="M25" s="51">
        <f>IF(SUM(M7:M24)-(L25-I25)&lt;0.001,SUM(M7:M24),"false")</f>
        <v>0</v>
      </c>
      <c r="N25" s="51">
        <f t="shared" si="1"/>
        <v>0</v>
      </c>
      <c r="O25" s="31"/>
    </row>
    <row r="26" s="133" customFormat="1" customHeight="1" spans="1:15">
      <c r="A26" s="27" t="s">
        <v>922</v>
      </c>
      <c r="B26" s="28"/>
      <c r="C26" s="28"/>
      <c r="D26" s="28"/>
      <c r="E26" s="28"/>
      <c r="F26" s="28"/>
      <c r="G26" s="29"/>
      <c r="H26" s="130"/>
      <c r="I26" s="130"/>
      <c r="J26" s="130"/>
      <c r="K26" s="101"/>
      <c r="L26" s="130"/>
      <c r="M26" s="51">
        <f>L26-I26</f>
        <v>0</v>
      </c>
      <c r="N26" s="51">
        <f t="shared" si="1"/>
        <v>0</v>
      </c>
      <c r="O26" s="31"/>
    </row>
    <row r="27" s="133" customFormat="1" customHeight="1" spans="1:15">
      <c r="A27" s="27" t="s">
        <v>291</v>
      </c>
      <c r="B27" s="28"/>
      <c r="C27" s="28"/>
      <c r="D27" s="28"/>
      <c r="E27" s="28"/>
      <c r="F27" s="28"/>
      <c r="G27" s="29"/>
      <c r="H27" s="51">
        <f>H25-H26</f>
        <v>0</v>
      </c>
      <c r="I27" s="84">
        <f>I25-I26</f>
        <v>0</v>
      </c>
      <c r="J27" s="51">
        <f>J25-J26</f>
        <v>0</v>
      </c>
      <c r="K27" s="51"/>
      <c r="L27" s="84">
        <f>L25-L26</f>
        <v>0</v>
      </c>
      <c r="M27" s="84">
        <f>M25-M26</f>
        <v>0</v>
      </c>
      <c r="N27" s="51">
        <f t="shared" si="1"/>
        <v>0</v>
      </c>
      <c r="O27" s="31"/>
    </row>
    <row r="28" s="10" customFormat="1" customHeight="1" spans="1:11">
      <c r="A28" s="32"/>
      <c r="D28" s="33"/>
      <c r="E28" s="33"/>
      <c r="F28" s="33"/>
      <c r="G28" s="34"/>
      <c r="H28" s="34"/>
      <c r="I28" s="34"/>
      <c r="J28" s="34"/>
      <c r="K28" s="34"/>
    </row>
    <row r="29" s="10" customFormat="1" customHeight="1" spans="1:15">
      <c r="A29" s="35" t="str">
        <f>表头信息!D8&amp;表头信息!E8</f>
        <v>产权持有单位填表人：谭勃</v>
      </c>
      <c r="B29" s="35"/>
      <c r="C29" s="35"/>
      <c r="D29" s="35"/>
      <c r="E29" s="35"/>
      <c r="F29" s="35"/>
      <c r="G29" s="35"/>
      <c r="I29" s="39"/>
      <c r="J29" s="39"/>
      <c r="L29" s="37" t="str">
        <f>表头信息!D20&amp;表头信息!E23</f>
        <v>评估人员：柳青、殷涛</v>
      </c>
      <c r="M29" s="37"/>
      <c r="N29" s="37"/>
      <c r="O29" s="37"/>
    </row>
    <row r="30" s="10" customFormat="1" customHeight="1" spans="1:10">
      <c r="A30" s="38" t="str">
        <f>表头信息!D11&amp;表头信息!E11</f>
        <v>填表日期：2022年11月2日</v>
      </c>
      <c r="B30" s="36"/>
      <c r="C30" s="36"/>
      <c r="D30" s="36"/>
      <c r="E30" s="39"/>
      <c r="F30" s="39"/>
      <c r="H30" s="39"/>
      <c r="I30" s="39"/>
      <c r="J30" s="39"/>
    </row>
  </sheetData>
  <protectedRanges>
    <protectedRange sqref="A7:L24 H26:J26 L26 O7:O24" name="区域1"/>
  </protectedRanges>
  <mergeCells count="20">
    <mergeCell ref="A1:O1"/>
    <mergeCell ref="A2:O2"/>
    <mergeCell ref="H5:I5"/>
    <mergeCell ref="J5:L5"/>
    <mergeCell ref="A25:G25"/>
    <mergeCell ref="A26:G26"/>
    <mergeCell ref="A27:G27"/>
    <mergeCell ref="D28:F28"/>
    <mergeCell ref="A29:G29"/>
    <mergeCell ref="L29:O29"/>
    <mergeCell ref="A5:A6"/>
    <mergeCell ref="B5:B6"/>
    <mergeCell ref="C5:C6"/>
    <mergeCell ref="D5:D6"/>
    <mergeCell ref="E5:E6"/>
    <mergeCell ref="F5:F6"/>
    <mergeCell ref="G5:G6"/>
    <mergeCell ref="M5:M6"/>
    <mergeCell ref="N5:N6"/>
    <mergeCell ref="O5:O6"/>
  </mergeCells>
  <hyperlinks>
    <hyperlink ref="A1:O1" location="'4-非流动资产汇总'!B17" display="=&quot;油气资产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horizontalDpi="600"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56424" name="Check Box 72" r:id="rId4">
              <controlPr defaultSize="0">
                <anchor moveWithCells="1">
                  <from>
                    <xdr:col>15</xdr:col>
                    <xdr:colOff>88900</xdr:colOff>
                    <xdr:row>0</xdr:row>
                    <xdr:rowOff>76200</xdr:rowOff>
                  </from>
                  <to>
                    <xdr:col>17</xdr:col>
                    <xdr:colOff>127000</xdr:colOff>
                    <xdr:row>1</xdr:row>
                    <xdr:rowOff>114300</xdr:rowOff>
                  </to>
                </anchor>
              </controlPr>
            </control>
          </mc:Choice>
        </mc:AlternateContent>
      </controls>
    </mc:Choice>
  </mc:AlternateConten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0"/>
  <sheetViews>
    <sheetView view="pageBreakPreview" zoomScale="85" zoomScaleNormal="100" workbookViewId="0">
      <pane xSplit="1" ySplit="6" topLeftCell="B7" activePane="bottomRight" state="frozen"/>
      <selection/>
      <selection pane="topRight"/>
      <selection pane="bottomLeft"/>
      <selection pane="bottomRight" activeCell="A1" sqref="A1:S1"/>
    </sheetView>
  </sheetViews>
  <sheetFormatPr defaultColWidth="8.66666666666667" defaultRowHeight="15.75" customHeight="1"/>
  <cols>
    <col min="1" max="1" width="4.33333333333333" style="11" customWidth="1"/>
    <col min="2" max="2" width="8" style="11"/>
    <col min="3" max="3" width="11.5" style="11" customWidth="1"/>
    <col min="4" max="4" width="10" style="11" customWidth="1"/>
    <col min="5" max="5" width="9.25" style="11" customWidth="1"/>
    <col min="6" max="9" width="4.83333333333333" style="11" customWidth="1"/>
    <col min="10" max="16" width="8.58333333333333" style="11" customWidth="1"/>
    <col min="17" max="17" width="10.25" style="11" customWidth="1" outlineLevel="1"/>
    <col min="18" max="18" width="8.58333333333333" style="11" customWidth="1" outlineLevel="1"/>
    <col min="19" max="19" width="7.75" style="11" customWidth="1"/>
    <col min="20" max="32" width="9" style="11"/>
    <col min="33" max="16384" width="8.66666666666667" style="11"/>
  </cols>
  <sheetData>
    <row r="1" s="7" customFormat="1" ht="30" customHeight="1" spans="1:19">
      <c r="A1" s="12" t="str">
        <f>"使用权资产评估"&amp;表头信息!E35</f>
        <v>使用权资产评估明细表</v>
      </c>
      <c r="B1" s="12"/>
      <c r="C1" s="12"/>
      <c r="D1" s="12"/>
      <c r="E1" s="12"/>
      <c r="F1" s="12"/>
      <c r="G1" s="12"/>
      <c r="H1" s="12"/>
      <c r="I1" s="12"/>
      <c r="J1" s="12"/>
      <c r="K1" s="12"/>
      <c r="L1" s="12"/>
      <c r="M1" s="12"/>
      <c r="N1" s="12"/>
      <c r="O1" s="12"/>
      <c r="P1" s="12"/>
      <c r="Q1" s="12"/>
      <c r="R1" s="12"/>
      <c r="S1" s="12"/>
    </row>
    <row r="2" customHeight="1" spans="1:19">
      <c r="A2" s="13" t="str">
        <f>表头信息!D5&amp;表头信息!E5</f>
        <v>评估基准日：2022年10月31日</v>
      </c>
      <c r="B2" s="13"/>
      <c r="C2" s="13"/>
      <c r="D2" s="13"/>
      <c r="E2" s="13"/>
      <c r="F2" s="13"/>
      <c r="G2" s="13"/>
      <c r="H2" s="14"/>
      <c r="I2" s="14"/>
      <c r="J2" s="14"/>
      <c r="K2" s="14"/>
      <c r="L2" s="14"/>
      <c r="M2" s="14"/>
      <c r="N2" s="14"/>
      <c r="O2" s="14"/>
      <c r="P2" s="14"/>
      <c r="Q2" s="14"/>
      <c r="R2" s="14"/>
      <c r="S2" s="14"/>
    </row>
    <row r="3" customHeight="1" spans="1:19">
      <c r="A3" s="13"/>
      <c r="B3" s="13"/>
      <c r="C3" s="13"/>
      <c r="D3" s="13"/>
      <c r="E3" s="13"/>
      <c r="F3" s="13"/>
      <c r="G3" s="13"/>
      <c r="H3" s="14"/>
      <c r="I3" s="14"/>
      <c r="J3" s="14"/>
      <c r="K3" s="14"/>
      <c r="L3" s="14"/>
      <c r="M3" s="14"/>
      <c r="N3" s="56" t="s">
        <v>923</v>
      </c>
      <c r="O3" s="142"/>
      <c r="P3" s="142"/>
      <c r="Q3" s="142"/>
      <c r="R3" s="142"/>
      <c r="S3" s="142"/>
    </row>
    <row r="4" customHeight="1" spans="1:19">
      <c r="A4" s="83" t="str">
        <f>表头信息!D2&amp;表头信息!E2</f>
        <v>产权持有单位：西安曲江楼观旅游农业开发有限公司</v>
      </c>
      <c r="B4" s="18"/>
      <c r="C4" s="18"/>
      <c r="D4" s="18"/>
      <c r="E4" s="18"/>
      <c r="F4" s="18"/>
      <c r="G4" s="18"/>
      <c r="H4" s="18"/>
      <c r="I4" s="18"/>
      <c r="J4" s="18"/>
      <c r="K4" s="18"/>
      <c r="L4" s="18"/>
      <c r="M4" s="87" t="s">
        <v>3</v>
      </c>
      <c r="N4" s="88"/>
      <c r="O4" s="88"/>
      <c r="P4" s="88"/>
      <c r="Q4" s="88"/>
      <c r="R4" s="88"/>
      <c r="S4" s="88"/>
    </row>
    <row r="5" s="8" customFormat="1" customHeight="1" spans="1:19">
      <c r="A5" s="47" t="s">
        <v>5</v>
      </c>
      <c r="B5" s="47" t="s">
        <v>924</v>
      </c>
      <c r="C5" s="47" t="s">
        <v>548</v>
      </c>
      <c r="D5" s="47" t="s">
        <v>465</v>
      </c>
      <c r="E5" s="47" t="s">
        <v>878</v>
      </c>
      <c r="F5" s="47" t="s">
        <v>466</v>
      </c>
      <c r="G5" s="47" t="s">
        <v>468</v>
      </c>
      <c r="H5" s="47" t="s">
        <v>550</v>
      </c>
      <c r="I5" s="47" t="s">
        <v>520</v>
      </c>
      <c r="J5" s="47" t="s">
        <v>238</v>
      </c>
      <c r="K5" s="48"/>
      <c r="L5" s="47" t="s">
        <v>239</v>
      </c>
      <c r="M5" s="48"/>
      <c r="N5" s="48"/>
      <c r="O5" s="20" t="s">
        <v>240</v>
      </c>
      <c r="P5" s="47" t="s">
        <v>241</v>
      </c>
      <c r="Q5" s="20" t="s">
        <v>880</v>
      </c>
      <c r="R5" s="20" t="s">
        <v>881</v>
      </c>
      <c r="S5" s="47" t="s">
        <v>8</v>
      </c>
    </row>
    <row r="6" s="8" customFormat="1" customHeight="1" spans="1:19">
      <c r="A6" s="48"/>
      <c r="B6" s="48"/>
      <c r="C6" s="48"/>
      <c r="D6" s="48"/>
      <c r="E6" s="48"/>
      <c r="F6" s="48"/>
      <c r="G6" s="48"/>
      <c r="H6" s="48"/>
      <c r="I6" s="48"/>
      <c r="J6" s="109" t="s">
        <v>647</v>
      </c>
      <c r="K6" s="47" t="s">
        <v>648</v>
      </c>
      <c r="L6" s="47" t="s">
        <v>647</v>
      </c>
      <c r="M6" s="47" t="s">
        <v>526</v>
      </c>
      <c r="N6" s="47" t="s">
        <v>648</v>
      </c>
      <c r="O6" s="21"/>
      <c r="P6" s="48"/>
      <c r="Q6" s="41"/>
      <c r="R6" s="41"/>
      <c r="S6" s="48"/>
    </row>
    <row r="7" s="9" customFormat="1" customHeight="1" spans="1:19">
      <c r="A7" s="22">
        <v>1</v>
      </c>
      <c r="B7" s="23"/>
      <c r="C7" s="23"/>
      <c r="D7" s="22"/>
      <c r="E7" s="23"/>
      <c r="F7" s="22"/>
      <c r="G7" s="73"/>
      <c r="H7" s="24"/>
      <c r="I7" s="24"/>
      <c r="J7" s="50"/>
      <c r="K7" s="25"/>
      <c r="L7" s="25"/>
      <c r="M7" s="25"/>
      <c r="N7" s="25"/>
      <c r="O7" s="51">
        <f t="shared" ref="O7:O24" si="0">N7-K7</f>
        <v>0</v>
      </c>
      <c r="P7" s="51">
        <f t="shared" ref="P7:P27" si="1">IF(K7=0,0,O7/ABS(K7))*100</f>
        <v>0</v>
      </c>
      <c r="Q7" s="26"/>
      <c r="R7" s="26"/>
      <c r="S7" s="26"/>
    </row>
    <row r="8" s="9" customFormat="1" customHeight="1" spans="1:19">
      <c r="A8" s="22">
        <v>2</v>
      </c>
      <c r="B8" s="23"/>
      <c r="C8" s="23"/>
      <c r="D8" s="22"/>
      <c r="E8" s="23"/>
      <c r="F8" s="22"/>
      <c r="G8" s="73"/>
      <c r="H8" s="24"/>
      <c r="I8" s="24"/>
      <c r="J8" s="50"/>
      <c r="K8" s="25"/>
      <c r="L8" s="25"/>
      <c r="M8" s="25"/>
      <c r="N8" s="25"/>
      <c r="O8" s="51">
        <f t="shared" si="0"/>
        <v>0</v>
      </c>
      <c r="P8" s="51">
        <f t="shared" si="1"/>
        <v>0</v>
      </c>
      <c r="Q8" s="26"/>
      <c r="R8" s="26"/>
      <c r="S8" s="26"/>
    </row>
    <row r="9" s="9" customFormat="1" customHeight="1" spans="1:19">
      <c r="A9" s="22">
        <v>3</v>
      </c>
      <c r="B9" s="23"/>
      <c r="C9" s="23"/>
      <c r="D9" s="22"/>
      <c r="E9" s="23"/>
      <c r="F9" s="22"/>
      <c r="G9" s="73"/>
      <c r="H9" s="24"/>
      <c r="I9" s="24"/>
      <c r="J9" s="50"/>
      <c r="K9" s="25"/>
      <c r="L9" s="25"/>
      <c r="M9" s="25"/>
      <c r="N9" s="25"/>
      <c r="O9" s="51">
        <f t="shared" si="0"/>
        <v>0</v>
      </c>
      <c r="P9" s="51">
        <f t="shared" si="1"/>
        <v>0</v>
      </c>
      <c r="Q9" s="26"/>
      <c r="R9" s="26"/>
      <c r="S9" s="26"/>
    </row>
    <row r="10" s="9" customFormat="1" customHeight="1" spans="1:19">
      <c r="A10" s="22">
        <v>4</v>
      </c>
      <c r="B10" s="23"/>
      <c r="C10" s="23"/>
      <c r="D10" s="22"/>
      <c r="E10" s="23"/>
      <c r="F10" s="22"/>
      <c r="G10" s="73"/>
      <c r="H10" s="24"/>
      <c r="I10" s="24"/>
      <c r="J10" s="50"/>
      <c r="K10" s="25"/>
      <c r="L10" s="25"/>
      <c r="M10" s="25"/>
      <c r="N10" s="25"/>
      <c r="O10" s="51">
        <f t="shared" si="0"/>
        <v>0</v>
      </c>
      <c r="P10" s="51">
        <f t="shared" si="1"/>
        <v>0</v>
      </c>
      <c r="Q10" s="26"/>
      <c r="R10" s="26"/>
      <c r="S10" s="26"/>
    </row>
    <row r="11" s="9" customFormat="1" customHeight="1" spans="1:19">
      <c r="A11" s="22">
        <v>5</v>
      </c>
      <c r="B11" s="23"/>
      <c r="C11" s="23"/>
      <c r="D11" s="22"/>
      <c r="E11" s="23"/>
      <c r="F11" s="22"/>
      <c r="G11" s="73"/>
      <c r="H11" s="24"/>
      <c r="I11" s="24"/>
      <c r="J11" s="50"/>
      <c r="K11" s="25"/>
      <c r="L11" s="25"/>
      <c r="M11" s="25"/>
      <c r="N11" s="25"/>
      <c r="O11" s="51">
        <f t="shared" si="0"/>
        <v>0</v>
      </c>
      <c r="P11" s="51">
        <f t="shared" si="1"/>
        <v>0</v>
      </c>
      <c r="Q11" s="26"/>
      <c r="R11" s="26"/>
      <c r="S11" s="26"/>
    </row>
    <row r="12" s="9" customFormat="1" customHeight="1" spans="1:19">
      <c r="A12" s="22">
        <v>6</v>
      </c>
      <c r="B12" s="23"/>
      <c r="C12" s="23"/>
      <c r="D12" s="22"/>
      <c r="E12" s="23"/>
      <c r="F12" s="22"/>
      <c r="G12" s="73"/>
      <c r="H12" s="24"/>
      <c r="I12" s="24"/>
      <c r="J12" s="50"/>
      <c r="K12" s="25"/>
      <c r="L12" s="25"/>
      <c r="M12" s="25"/>
      <c r="N12" s="25"/>
      <c r="O12" s="51">
        <f t="shared" si="0"/>
        <v>0</v>
      </c>
      <c r="P12" s="51">
        <f t="shared" si="1"/>
        <v>0</v>
      </c>
      <c r="Q12" s="26"/>
      <c r="R12" s="26"/>
      <c r="S12" s="26"/>
    </row>
    <row r="13" s="9" customFormat="1" customHeight="1" spans="1:19">
      <c r="A13" s="22">
        <v>7</v>
      </c>
      <c r="B13" s="23"/>
      <c r="C13" s="23"/>
      <c r="D13" s="22"/>
      <c r="E13" s="23"/>
      <c r="F13" s="22"/>
      <c r="G13" s="73"/>
      <c r="H13" s="24"/>
      <c r="I13" s="24"/>
      <c r="J13" s="50"/>
      <c r="K13" s="25"/>
      <c r="L13" s="25"/>
      <c r="M13" s="25"/>
      <c r="N13" s="25"/>
      <c r="O13" s="51">
        <f t="shared" si="0"/>
        <v>0</v>
      </c>
      <c r="P13" s="51">
        <f t="shared" si="1"/>
        <v>0</v>
      </c>
      <c r="Q13" s="26"/>
      <c r="R13" s="26"/>
      <c r="S13" s="26"/>
    </row>
    <row r="14" s="9" customFormat="1" customHeight="1" spans="1:19">
      <c r="A14" s="22">
        <v>8</v>
      </c>
      <c r="B14" s="23"/>
      <c r="C14" s="23"/>
      <c r="D14" s="22"/>
      <c r="E14" s="23"/>
      <c r="F14" s="22"/>
      <c r="G14" s="73"/>
      <c r="H14" s="24"/>
      <c r="I14" s="24"/>
      <c r="J14" s="50"/>
      <c r="K14" s="25"/>
      <c r="L14" s="25"/>
      <c r="M14" s="25"/>
      <c r="N14" s="25"/>
      <c r="O14" s="51">
        <f t="shared" si="0"/>
        <v>0</v>
      </c>
      <c r="P14" s="51">
        <f t="shared" si="1"/>
        <v>0</v>
      </c>
      <c r="Q14" s="26"/>
      <c r="R14" s="26"/>
      <c r="S14" s="26"/>
    </row>
    <row r="15" s="9" customFormat="1" customHeight="1" spans="1:19">
      <c r="A15" s="22">
        <v>9</v>
      </c>
      <c r="B15" s="23"/>
      <c r="C15" s="23"/>
      <c r="D15" s="22"/>
      <c r="E15" s="23"/>
      <c r="F15" s="22"/>
      <c r="G15" s="73"/>
      <c r="H15" s="24"/>
      <c r="I15" s="24"/>
      <c r="J15" s="50"/>
      <c r="K15" s="25"/>
      <c r="L15" s="25"/>
      <c r="M15" s="25"/>
      <c r="N15" s="25"/>
      <c r="O15" s="51">
        <f t="shared" si="0"/>
        <v>0</v>
      </c>
      <c r="P15" s="51">
        <f t="shared" si="1"/>
        <v>0</v>
      </c>
      <c r="Q15" s="26"/>
      <c r="R15" s="26"/>
      <c r="S15" s="26"/>
    </row>
    <row r="16" s="9" customFormat="1" customHeight="1" spans="1:19">
      <c r="A16" s="22">
        <v>10</v>
      </c>
      <c r="B16" s="23"/>
      <c r="C16" s="90"/>
      <c r="D16" s="91"/>
      <c r="E16" s="91"/>
      <c r="F16" s="91"/>
      <c r="G16" s="73"/>
      <c r="H16" s="24"/>
      <c r="I16" s="24"/>
      <c r="J16" s="50"/>
      <c r="K16" s="25"/>
      <c r="L16" s="25"/>
      <c r="M16" s="25"/>
      <c r="N16" s="25"/>
      <c r="O16" s="51">
        <f t="shared" si="0"/>
        <v>0</v>
      </c>
      <c r="P16" s="51">
        <f t="shared" si="1"/>
        <v>0</v>
      </c>
      <c r="Q16" s="26"/>
      <c r="R16" s="26"/>
      <c r="S16" s="26"/>
    </row>
    <row r="17" s="9" customFormat="1" customHeight="1" spans="1:19">
      <c r="A17" s="22">
        <v>11</v>
      </c>
      <c r="B17" s="23"/>
      <c r="C17" s="90"/>
      <c r="D17" s="91"/>
      <c r="E17" s="91"/>
      <c r="F17" s="91"/>
      <c r="G17" s="73"/>
      <c r="H17" s="24"/>
      <c r="I17" s="24"/>
      <c r="J17" s="50"/>
      <c r="K17" s="25"/>
      <c r="L17" s="25"/>
      <c r="M17" s="25"/>
      <c r="N17" s="25"/>
      <c r="O17" s="51">
        <f t="shared" si="0"/>
        <v>0</v>
      </c>
      <c r="P17" s="51">
        <f t="shared" si="1"/>
        <v>0</v>
      </c>
      <c r="Q17" s="26"/>
      <c r="R17" s="26"/>
      <c r="S17" s="26"/>
    </row>
    <row r="18" s="9" customFormat="1" customHeight="1" spans="1:19">
      <c r="A18" s="22">
        <v>12</v>
      </c>
      <c r="B18" s="23"/>
      <c r="C18" s="90"/>
      <c r="D18" s="91"/>
      <c r="E18" s="23"/>
      <c r="F18" s="91"/>
      <c r="G18" s="73"/>
      <c r="H18" s="24"/>
      <c r="I18" s="24"/>
      <c r="J18" s="50"/>
      <c r="K18" s="25"/>
      <c r="L18" s="25"/>
      <c r="M18" s="25"/>
      <c r="N18" s="25"/>
      <c r="O18" s="51">
        <f t="shared" si="0"/>
        <v>0</v>
      </c>
      <c r="P18" s="51">
        <f t="shared" si="1"/>
        <v>0</v>
      </c>
      <c r="Q18" s="26"/>
      <c r="R18" s="26"/>
      <c r="S18" s="26"/>
    </row>
    <row r="19" s="9" customFormat="1" customHeight="1" spans="1:19">
      <c r="A19" s="22">
        <v>13</v>
      </c>
      <c r="B19" s="23"/>
      <c r="C19" s="23"/>
      <c r="D19" s="22"/>
      <c r="E19" s="23"/>
      <c r="F19" s="22"/>
      <c r="G19" s="73"/>
      <c r="H19" s="24"/>
      <c r="I19" s="24"/>
      <c r="J19" s="50"/>
      <c r="K19" s="25"/>
      <c r="L19" s="25"/>
      <c r="M19" s="25"/>
      <c r="N19" s="25"/>
      <c r="O19" s="51">
        <f t="shared" si="0"/>
        <v>0</v>
      </c>
      <c r="P19" s="51">
        <f t="shared" si="1"/>
        <v>0</v>
      </c>
      <c r="Q19" s="26"/>
      <c r="R19" s="26"/>
      <c r="S19" s="26"/>
    </row>
    <row r="20" s="9" customFormat="1" customHeight="1" spans="1:19">
      <c r="A20" s="22">
        <v>14</v>
      </c>
      <c r="B20" s="23"/>
      <c r="C20" s="23"/>
      <c r="D20" s="22"/>
      <c r="E20" s="23"/>
      <c r="F20" s="22"/>
      <c r="G20" s="73"/>
      <c r="H20" s="24"/>
      <c r="I20" s="24"/>
      <c r="J20" s="50"/>
      <c r="K20" s="25"/>
      <c r="L20" s="25"/>
      <c r="M20" s="25"/>
      <c r="N20" s="25"/>
      <c r="O20" s="51">
        <f t="shared" si="0"/>
        <v>0</v>
      </c>
      <c r="P20" s="51">
        <f t="shared" si="1"/>
        <v>0</v>
      </c>
      <c r="Q20" s="26"/>
      <c r="R20" s="26"/>
      <c r="S20" s="26"/>
    </row>
    <row r="21" s="9" customFormat="1" customHeight="1" spans="1:19">
      <c r="A21" s="22">
        <v>15</v>
      </c>
      <c r="B21" s="23"/>
      <c r="C21" s="23"/>
      <c r="D21" s="22"/>
      <c r="E21" s="23"/>
      <c r="F21" s="22"/>
      <c r="G21" s="73"/>
      <c r="H21" s="24"/>
      <c r="I21" s="24"/>
      <c r="J21" s="50"/>
      <c r="K21" s="25"/>
      <c r="L21" s="25"/>
      <c r="M21" s="25"/>
      <c r="N21" s="25"/>
      <c r="O21" s="51">
        <f t="shared" si="0"/>
        <v>0</v>
      </c>
      <c r="P21" s="51">
        <f t="shared" si="1"/>
        <v>0</v>
      </c>
      <c r="Q21" s="26"/>
      <c r="R21" s="26"/>
      <c r="S21" s="26"/>
    </row>
    <row r="22" s="9" customFormat="1" customHeight="1" spans="1:19">
      <c r="A22" s="22">
        <v>16</v>
      </c>
      <c r="B22" s="23"/>
      <c r="C22" s="23"/>
      <c r="D22" s="22"/>
      <c r="E22" s="23"/>
      <c r="F22" s="22"/>
      <c r="G22" s="73"/>
      <c r="H22" s="24"/>
      <c r="I22" s="24"/>
      <c r="J22" s="50"/>
      <c r="K22" s="25"/>
      <c r="L22" s="25"/>
      <c r="M22" s="25"/>
      <c r="N22" s="25"/>
      <c r="O22" s="51">
        <f t="shared" si="0"/>
        <v>0</v>
      </c>
      <c r="P22" s="51">
        <f t="shared" si="1"/>
        <v>0</v>
      </c>
      <c r="Q22" s="26"/>
      <c r="R22" s="26"/>
      <c r="S22" s="26"/>
    </row>
    <row r="23" s="9" customFormat="1" customHeight="1" spans="1:19">
      <c r="A23" s="22">
        <v>17</v>
      </c>
      <c r="B23" s="23"/>
      <c r="C23" s="23"/>
      <c r="D23" s="22"/>
      <c r="E23" s="23"/>
      <c r="F23" s="22"/>
      <c r="G23" s="73"/>
      <c r="H23" s="24"/>
      <c r="I23" s="24"/>
      <c r="J23" s="50"/>
      <c r="K23" s="25"/>
      <c r="L23" s="25"/>
      <c r="M23" s="25"/>
      <c r="N23" s="25"/>
      <c r="O23" s="51">
        <f t="shared" si="0"/>
        <v>0</v>
      </c>
      <c r="P23" s="51">
        <f t="shared" si="1"/>
        <v>0</v>
      </c>
      <c r="Q23" s="26"/>
      <c r="R23" s="26"/>
      <c r="S23" s="26"/>
    </row>
    <row r="24" s="9" customFormat="1" customHeight="1" spans="1:19">
      <c r="A24" s="22">
        <v>18</v>
      </c>
      <c r="B24" s="23"/>
      <c r="C24" s="23"/>
      <c r="D24" s="22"/>
      <c r="E24" s="23"/>
      <c r="F24" s="22"/>
      <c r="G24" s="73"/>
      <c r="H24" s="24"/>
      <c r="I24" s="24"/>
      <c r="J24" s="50"/>
      <c r="K24" s="25"/>
      <c r="L24" s="25"/>
      <c r="M24" s="25"/>
      <c r="N24" s="25"/>
      <c r="O24" s="51">
        <f t="shared" si="0"/>
        <v>0</v>
      </c>
      <c r="P24" s="51">
        <f t="shared" si="1"/>
        <v>0</v>
      </c>
      <c r="Q24" s="26"/>
      <c r="R24" s="26"/>
      <c r="S24" s="26"/>
    </row>
    <row r="25" s="9" customFormat="1" customHeight="1" spans="1:19">
      <c r="A25" s="27" t="s">
        <v>291</v>
      </c>
      <c r="B25" s="28"/>
      <c r="C25" s="28"/>
      <c r="D25" s="28"/>
      <c r="E25" s="28"/>
      <c r="F25" s="29"/>
      <c r="G25" s="51">
        <f t="shared" ref="G25:L25" si="2">SUM(G7:G24)</f>
        <v>0</v>
      </c>
      <c r="H25" s="63"/>
      <c r="I25" s="63"/>
      <c r="J25" s="84">
        <f t="shared" si="2"/>
        <v>0</v>
      </c>
      <c r="K25" s="84">
        <f t="shared" si="2"/>
        <v>0</v>
      </c>
      <c r="L25" s="84">
        <f t="shared" si="2"/>
        <v>0</v>
      </c>
      <c r="M25" s="51"/>
      <c r="N25" s="84">
        <f>SUM(N7:N24)</f>
        <v>0</v>
      </c>
      <c r="O25" s="84">
        <f>IF(SUM(O7:O24)-(N25-K25)&lt;0.001,SUM(O7:O24),"false")</f>
        <v>0</v>
      </c>
      <c r="P25" s="51">
        <f t="shared" si="1"/>
        <v>0</v>
      </c>
      <c r="Q25" s="51"/>
      <c r="R25" s="51"/>
      <c r="S25" s="143"/>
    </row>
    <row r="26" s="9" customFormat="1" customHeight="1" spans="1:19">
      <c r="A26" s="27" t="s">
        <v>925</v>
      </c>
      <c r="B26" s="28"/>
      <c r="C26" s="28"/>
      <c r="D26" s="28"/>
      <c r="E26" s="28"/>
      <c r="F26" s="29"/>
      <c r="G26" s="101"/>
      <c r="H26" s="63"/>
      <c r="I26" s="63"/>
      <c r="J26" s="130"/>
      <c r="K26" s="130"/>
      <c r="L26" s="130"/>
      <c r="M26" s="101"/>
      <c r="N26" s="130"/>
      <c r="O26" s="51">
        <f>N26-K26</f>
        <v>0</v>
      </c>
      <c r="P26" s="51">
        <f t="shared" si="1"/>
        <v>0</v>
      </c>
      <c r="Q26" s="51"/>
      <c r="R26" s="51"/>
      <c r="S26" s="31"/>
    </row>
    <row r="27" s="9" customFormat="1" customHeight="1" spans="1:19">
      <c r="A27" s="27" t="s">
        <v>384</v>
      </c>
      <c r="B27" s="28"/>
      <c r="C27" s="28"/>
      <c r="D27" s="28"/>
      <c r="E27" s="28"/>
      <c r="F27" s="29"/>
      <c r="G27" s="51">
        <f t="shared" ref="G27:L27" si="3">G25-G26</f>
        <v>0</v>
      </c>
      <c r="H27" s="63"/>
      <c r="I27" s="63"/>
      <c r="J27" s="84">
        <f t="shared" si="3"/>
        <v>0</v>
      </c>
      <c r="K27" s="84">
        <f t="shared" si="3"/>
        <v>0</v>
      </c>
      <c r="L27" s="84">
        <f t="shared" si="3"/>
        <v>0</v>
      </c>
      <c r="M27" s="51"/>
      <c r="N27" s="84">
        <f>N25-N26</f>
        <v>0</v>
      </c>
      <c r="O27" s="84">
        <f>O25-O26</f>
        <v>0</v>
      </c>
      <c r="P27" s="51">
        <f t="shared" si="1"/>
        <v>0</v>
      </c>
      <c r="Q27" s="51"/>
      <c r="R27" s="51"/>
      <c r="S27" s="143"/>
    </row>
    <row r="28" s="10" customFormat="1" customHeight="1" spans="1:11">
      <c r="A28" s="32"/>
      <c r="D28" s="33"/>
      <c r="E28" s="33"/>
      <c r="F28" s="33"/>
      <c r="G28" s="34"/>
      <c r="H28" s="34"/>
      <c r="I28" s="34"/>
      <c r="J28" s="34"/>
      <c r="K28" s="34"/>
    </row>
    <row r="29" s="10" customFormat="1" customHeight="1" spans="1:19">
      <c r="A29" s="35" t="str">
        <f>表头信息!D8&amp;表头信息!E8</f>
        <v>产权持有单位填表人：谭勃</v>
      </c>
      <c r="B29" s="35"/>
      <c r="C29" s="35"/>
      <c r="D29" s="35"/>
      <c r="E29" s="35"/>
      <c r="F29" s="35"/>
      <c r="G29" s="35"/>
      <c r="H29" s="35"/>
      <c r="I29" s="35"/>
      <c r="J29" s="39"/>
      <c r="N29" s="37" t="str">
        <f>表头信息!D20&amp;表头信息!G23</f>
        <v>评估人员：柳青、殷涛</v>
      </c>
      <c r="O29" s="37"/>
      <c r="P29" s="37"/>
      <c r="Q29" s="37"/>
      <c r="R29" s="37"/>
      <c r="S29" s="37"/>
    </row>
    <row r="30" s="10" customFormat="1" customHeight="1" spans="1:10">
      <c r="A30" s="38" t="str">
        <f>表头信息!D11&amp;表头信息!E11</f>
        <v>填表日期：2022年11月2日</v>
      </c>
      <c r="B30" s="36"/>
      <c r="C30" s="36"/>
      <c r="D30" s="36"/>
      <c r="E30" s="39"/>
      <c r="F30" s="39"/>
      <c r="H30" s="39"/>
      <c r="I30" s="39"/>
      <c r="J30" s="39"/>
    </row>
  </sheetData>
  <protectedRanges>
    <protectedRange sqref="S7:S24 J26:L26 N26 A7:N24" name="区域1"/>
  </protectedRanges>
  <mergeCells count="26">
    <mergeCell ref="A1:S1"/>
    <mergeCell ref="A2:S2"/>
    <mergeCell ref="N3:S3"/>
    <mergeCell ref="M4:S4"/>
    <mergeCell ref="J5:K5"/>
    <mergeCell ref="L5:N5"/>
    <mergeCell ref="A25:F25"/>
    <mergeCell ref="A26:F26"/>
    <mergeCell ref="A27:F27"/>
    <mergeCell ref="D28:F28"/>
    <mergeCell ref="A29:I29"/>
    <mergeCell ref="N29:S29"/>
    <mergeCell ref="A5:A6"/>
    <mergeCell ref="B5:B6"/>
    <mergeCell ref="C5:C6"/>
    <mergeCell ref="D5:D6"/>
    <mergeCell ref="E5:E6"/>
    <mergeCell ref="F5:F6"/>
    <mergeCell ref="G5:G6"/>
    <mergeCell ref="H5:H6"/>
    <mergeCell ref="I5:I6"/>
    <mergeCell ref="O5:O6"/>
    <mergeCell ref="P5:P6"/>
    <mergeCell ref="Q5:Q6"/>
    <mergeCell ref="R5:R6"/>
    <mergeCell ref="S5:S6"/>
  </mergeCells>
  <hyperlinks>
    <hyperlink ref="A1:S1" location="'4-非流动资产汇总'!B18" display="=&quot;使用权资产评估&quot;&amp;表头信息!E35"/>
    <hyperlink ref="Q1:R1" location="'4-6固定资产汇总'!B14"/>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57448" name="Check Box 72" r:id="rId4">
              <controlPr defaultSize="0">
                <anchor moveWithCells="1">
                  <from>
                    <xdr:col>19</xdr:col>
                    <xdr:colOff>88900</xdr:colOff>
                    <xdr:row>0</xdr:row>
                    <xdr:rowOff>76200</xdr:rowOff>
                  </from>
                  <to>
                    <xdr:col>21</xdr:col>
                    <xdr:colOff>69850</xdr:colOff>
                    <xdr:row>1</xdr:row>
                    <xdr:rowOff>63500</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G34"/>
  <sheetViews>
    <sheetView zoomScaleSheetLayoutView="60" workbookViewId="0">
      <pane xSplit="2" ySplit="6" topLeftCell="C22" activePane="bottomRight" state="frozen"/>
      <selection/>
      <selection pane="topRight"/>
      <selection pane="bottomLeft"/>
      <selection pane="bottomRight" activeCell="A1" sqref="A1:F1"/>
    </sheetView>
  </sheetViews>
  <sheetFormatPr defaultColWidth="8.66666666666667" defaultRowHeight="15.75" customHeight="1" outlineLevelCol="6"/>
  <cols>
    <col min="1" max="1" width="8.5" style="11" customWidth="1"/>
    <col min="2" max="2" width="37.3333333333333" style="11" customWidth="1"/>
    <col min="3" max="6" width="21.25" style="11" customWidth="1"/>
    <col min="7" max="32" width="9" style="11"/>
    <col min="33" max="16384" width="8.66666666666667" style="11"/>
  </cols>
  <sheetData>
    <row r="1" s="7" customFormat="1" ht="30" customHeight="1" spans="1:7">
      <c r="A1" s="12" t="s">
        <v>926</v>
      </c>
      <c r="B1" s="12"/>
      <c r="C1" s="12"/>
      <c r="D1" s="12"/>
      <c r="E1" s="12"/>
      <c r="F1" s="12"/>
      <c r="G1" s="76"/>
    </row>
    <row r="2" customHeight="1" spans="1:6">
      <c r="A2" s="13" t="str">
        <f>表头信息!D5&amp;表头信息!E5</f>
        <v>评估基准日：2022年10月31日</v>
      </c>
      <c r="B2" s="13"/>
      <c r="C2" s="13"/>
      <c r="D2" s="13"/>
      <c r="E2" s="13"/>
      <c r="F2" s="13"/>
    </row>
    <row r="3" customHeight="1" spans="1:6">
      <c r="A3" s="13"/>
      <c r="B3" s="13"/>
      <c r="C3" s="13"/>
      <c r="D3" s="13"/>
      <c r="E3" s="13"/>
      <c r="F3" s="56" t="s">
        <v>927</v>
      </c>
    </row>
    <row r="4" customHeight="1" spans="1:6">
      <c r="A4" s="83" t="str">
        <f>表头信息!D2&amp;表头信息!E2</f>
        <v>产权持有单位：西安曲江楼观旅游农业开发有限公司</v>
      </c>
      <c r="B4" s="18"/>
      <c r="C4" s="18"/>
      <c r="D4" s="18"/>
      <c r="E4" s="18"/>
      <c r="F4" s="57" t="s">
        <v>3</v>
      </c>
    </row>
    <row r="5" s="8" customFormat="1" customHeight="1" spans="1:6">
      <c r="A5" s="79" t="s">
        <v>267</v>
      </c>
      <c r="B5" s="79" t="s">
        <v>237</v>
      </c>
      <c r="C5" s="79" t="s">
        <v>238</v>
      </c>
      <c r="D5" s="79" t="s">
        <v>239</v>
      </c>
      <c r="E5" s="79" t="s">
        <v>240</v>
      </c>
      <c r="F5" s="79" t="s">
        <v>241</v>
      </c>
    </row>
    <row r="6" s="8" customFormat="1" customHeight="1" spans="1:6">
      <c r="A6" s="80"/>
      <c r="B6" s="80"/>
      <c r="C6" s="80"/>
      <c r="D6" s="80"/>
      <c r="E6" s="80"/>
      <c r="F6" s="80"/>
    </row>
    <row r="7" s="9" customFormat="1" customHeight="1" spans="1:6">
      <c r="A7" s="60" t="s">
        <v>928</v>
      </c>
      <c r="B7" s="64" t="s">
        <v>929</v>
      </c>
      <c r="C7" s="51">
        <f>'4-13-1无形-土地'!L27</f>
        <v>0</v>
      </c>
      <c r="D7" s="51">
        <f>'4-13-1无形-土地'!M27</f>
        <v>0</v>
      </c>
      <c r="E7" s="51">
        <f>D7-C7</f>
        <v>0</v>
      </c>
      <c r="F7" s="51">
        <f>IF(C7=0,0,E7/ABS(C7))*100</f>
        <v>0</v>
      </c>
    </row>
    <row r="8" s="9" customFormat="1" customHeight="1" spans="1:6">
      <c r="A8" s="60" t="s">
        <v>930</v>
      </c>
      <c r="B8" s="64" t="s">
        <v>931</v>
      </c>
      <c r="C8" s="51">
        <f>'4-13-2无形-矿业权'!J27</f>
        <v>0</v>
      </c>
      <c r="D8" s="51">
        <f>'4-13-2无形-矿业权'!K27</f>
        <v>0</v>
      </c>
      <c r="E8" s="51">
        <f>D8-C8</f>
        <v>0</v>
      </c>
      <c r="F8" s="51">
        <f>IF(C8=0,0,E8/ABS(C8))*100</f>
        <v>0</v>
      </c>
    </row>
    <row r="9" s="9" customFormat="1" customHeight="1" spans="1:6">
      <c r="A9" s="60" t="s">
        <v>932</v>
      </c>
      <c r="B9" s="64" t="s">
        <v>933</v>
      </c>
      <c r="C9" s="51">
        <f>'4-13-3无形-其他'!G27</f>
        <v>0</v>
      </c>
      <c r="D9" s="51">
        <f>'4-13-3无形-其他'!H27</f>
        <v>0</v>
      </c>
      <c r="E9" s="51">
        <f>D9-C9</f>
        <v>0</v>
      </c>
      <c r="F9" s="51">
        <f>IF(C9=0,0,E9/ABS(C9))*100</f>
        <v>0</v>
      </c>
    </row>
    <row r="10" s="9" customFormat="1" customHeight="1" spans="1:6">
      <c r="A10" s="60"/>
      <c r="B10" s="141"/>
      <c r="C10" s="51"/>
      <c r="D10" s="51"/>
      <c r="E10" s="51"/>
      <c r="F10" s="51"/>
    </row>
    <row r="11" s="9" customFormat="1" customHeight="1" spans="1:6">
      <c r="A11" s="60"/>
      <c r="B11" s="141"/>
      <c r="C11" s="51"/>
      <c r="D11" s="51"/>
      <c r="E11" s="51"/>
      <c r="F11" s="51"/>
    </row>
    <row r="12" s="9" customFormat="1" customHeight="1" spans="1:6">
      <c r="A12" s="60"/>
      <c r="B12" s="141"/>
      <c r="C12" s="51"/>
      <c r="D12" s="51"/>
      <c r="E12" s="51"/>
      <c r="F12" s="51"/>
    </row>
    <row r="13" s="9" customFormat="1" customHeight="1" spans="1:6">
      <c r="A13" s="60"/>
      <c r="B13" s="141"/>
      <c r="C13" s="51"/>
      <c r="D13" s="51"/>
      <c r="E13" s="51"/>
      <c r="F13" s="51"/>
    </row>
    <row r="14" s="9" customFormat="1" customHeight="1" spans="1:6">
      <c r="A14" s="60"/>
      <c r="B14" s="141"/>
      <c r="C14" s="51"/>
      <c r="D14" s="51"/>
      <c r="E14" s="51"/>
      <c r="F14" s="51"/>
    </row>
    <row r="15" s="9" customFormat="1" customHeight="1" spans="1:6">
      <c r="A15" s="60"/>
      <c r="B15" s="141"/>
      <c r="C15" s="51"/>
      <c r="D15" s="51"/>
      <c r="E15" s="51"/>
      <c r="F15" s="51"/>
    </row>
    <row r="16" s="9" customFormat="1" customHeight="1" spans="1:6">
      <c r="A16" s="60"/>
      <c r="B16" s="141"/>
      <c r="C16" s="51"/>
      <c r="D16" s="51"/>
      <c r="E16" s="51"/>
      <c r="F16" s="51"/>
    </row>
    <row r="17" s="9" customFormat="1" customHeight="1" spans="1:6">
      <c r="A17" s="60"/>
      <c r="B17" s="141"/>
      <c r="C17" s="51"/>
      <c r="D17" s="51"/>
      <c r="E17" s="51"/>
      <c r="F17" s="51"/>
    </row>
    <row r="18" s="9" customFormat="1" customHeight="1" spans="1:6">
      <c r="A18" s="60"/>
      <c r="B18" s="141"/>
      <c r="C18" s="51"/>
      <c r="D18" s="51"/>
      <c r="E18" s="51"/>
      <c r="F18" s="51"/>
    </row>
    <row r="19" s="9" customFormat="1" customHeight="1" spans="1:6">
      <c r="A19" s="60"/>
      <c r="B19" s="141"/>
      <c r="C19" s="51"/>
      <c r="D19" s="51"/>
      <c r="E19" s="51"/>
      <c r="F19" s="51"/>
    </row>
    <row r="20" s="9" customFormat="1" customHeight="1" spans="1:6">
      <c r="A20" s="60"/>
      <c r="B20" s="141"/>
      <c r="C20" s="51"/>
      <c r="D20" s="51"/>
      <c r="E20" s="51"/>
      <c r="F20" s="51"/>
    </row>
    <row r="21" s="9" customFormat="1" customHeight="1" spans="1:6">
      <c r="A21" s="60"/>
      <c r="B21" s="141"/>
      <c r="C21" s="51"/>
      <c r="D21" s="51"/>
      <c r="E21" s="51"/>
      <c r="F21" s="51"/>
    </row>
    <row r="22" s="9" customFormat="1" customHeight="1" spans="1:6">
      <c r="A22" s="60"/>
      <c r="B22" s="141"/>
      <c r="C22" s="51"/>
      <c r="D22" s="51"/>
      <c r="E22" s="51"/>
      <c r="F22" s="51"/>
    </row>
    <row r="23" s="9" customFormat="1" customHeight="1" spans="1:6">
      <c r="A23" s="60"/>
      <c r="B23" s="141"/>
      <c r="C23" s="51"/>
      <c r="D23" s="51"/>
      <c r="E23" s="51"/>
      <c r="F23" s="51"/>
    </row>
    <row r="24" s="9" customFormat="1" customHeight="1" spans="1:6">
      <c r="A24" s="60"/>
      <c r="B24" s="141"/>
      <c r="C24" s="51"/>
      <c r="D24" s="51"/>
      <c r="E24" s="51"/>
      <c r="F24" s="51"/>
    </row>
    <row r="25" s="9" customFormat="1" customHeight="1" spans="1:6">
      <c r="A25" s="105" t="s">
        <v>934</v>
      </c>
      <c r="B25" s="106"/>
      <c r="C25" s="51">
        <f>SUM(C7:C24)</f>
        <v>0</v>
      </c>
      <c r="D25" s="51">
        <f>SUM(D7:D24)</f>
        <v>0</v>
      </c>
      <c r="E25" s="51">
        <f>SUM(E7:E24)</f>
        <v>0</v>
      </c>
      <c r="F25" s="51">
        <f>IF(C25=0,0,E25/ABS(C25))*100</f>
        <v>0</v>
      </c>
    </row>
    <row r="26" s="9" customFormat="1" customHeight="1" spans="1:6">
      <c r="A26" s="105" t="s">
        <v>935</v>
      </c>
      <c r="B26" s="106"/>
      <c r="C26" s="51"/>
      <c r="D26" s="51"/>
      <c r="E26" s="51">
        <f>D26-C26</f>
        <v>0</v>
      </c>
      <c r="F26" s="51">
        <f>IF(C26=0,0,E26/ABS(C26))*100</f>
        <v>0</v>
      </c>
    </row>
    <row r="27" s="9" customFormat="1" customHeight="1" spans="1:6">
      <c r="A27" s="105" t="s">
        <v>593</v>
      </c>
      <c r="B27" s="106"/>
      <c r="C27" s="84">
        <f>C25-C26</f>
        <v>0</v>
      </c>
      <c r="D27" s="84">
        <f>D25-D26</f>
        <v>0</v>
      </c>
      <c r="E27" s="84">
        <f>E25-E26</f>
        <v>0</v>
      </c>
      <c r="F27" s="51">
        <f>IF(C27=0,0,E27/ABS(C27))*100</f>
        <v>0</v>
      </c>
    </row>
    <row r="28" s="10" customFormat="1" customHeight="1" spans="1:6">
      <c r="A28" s="32"/>
      <c r="D28" s="33"/>
      <c r="E28" s="33"/>
      <c r="F28" s="33"/>
    </row>
    <row r="29" s="36" customFormat="1" customHeight="1" spans="1:6">
      <c r="A29" s="35" t="str">
        <f>表头信息!D8&amp;表头信息!E8</f>
        <v>产权持有单位填表人：谭勃</v>
      </c>
      <c r="B29" s="35"/>
      <c r="C29" s="35"/>
      <c r="E29" s="37" t="str">
        <f>表头信息!D20&amp;表头信息!E23&amp;表头信息!H22&amp;表头信息!H23</f>
        <v>评估人员：柳青、殷涛</v>
      </c>
      <c r="F29" s="37"/>
    </row>
    <row r="30" s="36" customFormat="1" customHeight="1" spans="1:1">
      <c r="A30" s="38" t="str">
        <f>表头信息!D11&amp;表头信息!E11</f>
        <v>填表日期：2022年11月2日</v>
      </c>
    </row>
    <row r="34" customHeight="1" spans="4:6">
      <c r="D34" s="71"/>
      <c r="E34" s="71"/>
      <c r="F34" s="71"/>
    </row>
  </sheetData>
  <protectedRanges>
    <protectedRange sqref="C26:D26" name="区域1"/>
  </protectedRanges>
  <mergeCells count="14">
    <mergeCell ref="A1:F1"/>
    <mergeCell ref="A2:F2"/>
    <mergeCell ref="A25:B25"/>
    <mergeCell ref="A26:B26"/>
    <mergeCell ref="A27:B27"/>
    <mergeCell ref="D28:F28"/>
    <mergeCell ref="A29:C29"/>
    <mergeCell ref="E29:F29"/>
    <mergeCell ref="A5:A6"/>
    <mergeCell ref="B5:B6"/>
    <mergeCell ref="C5:C6"/>
    <mergeCell ref="D5:D6"/>
    <mergeCell ref="E5:E6"/>
    <mergeCell ref="F5:F6"/>
  </mergeCells>
  <hyperlinks>
    <hyperlink ref="A1:F1" location="'4-非流动资产汇总'!B19" display="无形资产评估汇总表"/>
    <hyperlink ref="B7" location="'4-13-1无形-土地'!A1" display="无形资产-土地使用权"/>
    <hyperlink ref="B8" location="'4-13-2无形-矿业权'!A1" display="无形资产-矿业权"/>
    <hyperlink ref="B9" location="'4-13-3无形-其他'!A1" display="无形资产-其他无形资产"/>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1"/>
  <sheetViews>
    <sheetView view="pageBreakPreview" zoomScale="85" zoomScaleNormal="100" workbookViewId="0">
      <pane xSplit="1" ySplit="6" topLeftCell="B7" activePane="bottomRight" state="frozen"/>
      <selection/>
      <selection pane="topRight"/>
      <selection pane="bottomLeft"/>
      <selection pane="bottomRight" activeCell="A1" sqref="A1:P1"/>
    </sheetView>
  </sheetViews>
  <sheetFormatPr defaultColWidth="8.66666666666667" defaultRowHeight="15.75" customHeight="1"/>
  <cols>
    <col min="1" max="1" width="4.5" style="11" customWidth="1"/>
    <col min="2" max="2" width="6.83333333333333" style="11" customWidth="1"/>
    <col min="3" max="3" width="10.8333333333333" style="11" customWidth="1"/>
    <col min="4" max="4" width="17.3333333333333" style="11" customWidth="1"/>
    <col min="5" max="7" width="5.33333333333333" style="11" customWidth="1"/>
    <col min="8" max="9" width="5.08333333333333" style="11" customWidth="1"/>
    <col min="10" max="10" width="6.08333333333333" style="11" customWidth="1"/>
    <col min="11" max="15" width="9.5" style="11" customWidth="1"/>
    <col min="16" max="16" width="10.75" style="11" customWidth="1"/>
    <col min="17" max="32" width="9" style="11"/>
    <col min="33" max="16384" width="8.66666666666667" style="11"/>
  </cols>
  <sheetData>
    <row r="1" s="7" customFormat="1" ht="30" customHeight="1" spans="1:16">
      <c r="A1" s="12" t="str">
        <f>"无形资产—土地使用权评估"&amp;表头信息!E35</f>
        <v>无形资产—土地使用权评估明细表</v>
      </c>
      <c r="B1" s="12"/>
      <c r="C1" s="12"/>
      <c r="D1" s="12"/>
      <c r="E1" s="12"/>
      <c r="F1" s="12"/>
      <c r="G1" s="12"/>
      <c r="H1" s="46"/>
      <c r="I1" s="46"/>
      <c r="J1" s="46"/>
      <c r="K1" s="46"/>
      <c r="L1" s="139"/>
      <c r="M1" s="139"/>
      <c r="N1" s="139"/>
      <c r="O1" s="139"/>
      <c r="P1" s="139"/>
    </row>
    <row r="2" customHeight="1" spans="1:16">
      <c r="A2" s="13" t="str">
        <f>表头信息!D5&amp;表头信息!E5</f>
        <v>评估基准日：2022年10月31日</v>
      </c>
      <c r="B2" s="13"/>
      <c r="C2" s="13"/>
      <c r="D2" s="13"/>
      <c r="E2" s="13"/>
      <c r="F2" s="13"/>
      <c r="G2" s="13"/>
      <c r="H2" s="13"/>
      <c r="I2" s="13"/>
      <c r="J2" s="14"/>
      <c r="K2" s="14"/>
      <c r="L2" s="14"/>
      <c r="M2" s="14"/>
      <c r="N2" s="14"/>
      <c r="O2" s="14"/>
      <c r="P2" s="14"/>
    </row>
    <row r="3" customHeight="1" spans="1:16">
      <c r="A3" s="13"/>
      <c r="B3" s="13"/>
      <c r="C3" s="13"/>
      <c r="D3" s="13"/>
      <c r="E3" s="13"/>
      <c r="F3" s="13"/>
      <c r="G3" s="13"/>
      <c r="H3" s="13"/>
      <c r="I3" s="13"/>
      <c r="J3" s="14"/>
      <c r="K3" s="14"/>
      <c r="L3" s="14"/>
      <c r="M3" s="14"/>
      <c r="N3" s="14"/>
      <c r="O3" s="15" t="s">
        <v>936</v>
      </c>
      <c r="P3" s="86"/>
    </row>
    <row r="4" customHeight="1" spans="1:16">
      <c r="A4" s="83" t="str">
        <f>表头信息!D2&amp;表头信息!E2</f>
        <v>产权持有单位：西安曲江楼观旅游农业开发有限公司</v>
      </c>
      <c r="B4" s="18"/>
      <c r="C4" s="18"/>
      <c r="D4" s="18"/>
      <c r="E4" s="18"/>
      <c r="F4" s="18"/>
      <c r="G4" s="18"/>
      <c r="H4" s="18"/>
      <c r="I4" s="18"/>
      <c r="J4" s="18"/>
      <c r="K4" s="18"/>
      <c r="L4" s="18"/>
      <c r="M4" s="18"/>
      <c r="N4" s="87" t="s">
        <v>3</v>
      </c>
      <c r="O4" s="88"/>
      <c r="P4" s="88"/>
    </row>
    <row r="5" s="8" customFormat="1" customHeight="1" spans="1:16">
      <c r="A5" s="20" t="s">
        <v>5</v>
      </c>
      <c r="B5" s="20" t="s">
        <v>654</v>
      </c>
      <c r="C5" s="20" t="s">
        <v>655</v>
      </c>
      <c r="D5" s="20" t="s">
        <v>656</v>
      </c>
      <c r="E5" s="20" t="s">
        <v>657</v>
      </c>
      <c r="F5" s="20" t="s">
        <v>658</v>
      </c>
      <c r="G5" s="20" t="s">
        <v>659</v>
      </c>
      <c r="H5" s="20" t="s">
        <v>660</v>
      </c>
      <c r="I5" s="20" t="s">
        <v>661</v>
      </c>
      <c r="J5" s="20" t="s">
        <v>664</v>
      </c>
      <c r="K5" s="20" t="s">
        <v>522</v>
      </c>
      <c r="L5" s="20" t="s">
        <v>238</v>
      </c>
      <c r="M5" s="20" t="s">
        <v>239</v>
      </c>
      <c r="N5" s="20" t="s">
        <v>240</v>
      </c>
      <c r="O5" s="20" t="s">
        <v>241</v>
      </c>
      <c r="P5" s="20" t="s">
        <v>8</v>
      </c>
    </row>
    <row r="6" s="8" customFormat="1" customHeight="1" spans="1:16">
      <c r="A6" s="21"/>
      <c r="B6" s="21"/>
      <c r="C6" s="21"/>
      <c r="D6" s="21"/>
      <c r="E6" s="21"/>
      <c r="F6" s="21"/>
      <c r="G6" s="21"/>
      <c r="H6" s="21"/>
      <c r="I6" s="21"/>
      <c r="J6" s="21"/>
      <c r="K6" s="21"/>
      <c r="L6" s="21"/>
      <c r="M6" s="21"/>
      <c r="N6" s="21"/>
      <c r="O6" s="21" t="s">
        <v>314</v>
      </c>
      <c r="P6" s="21"/>
    </row>
    <row r="7" s="9" customFormat="1" customHeight="1" spans="1:16">
      <c r="A7" s="22">
        <v>1</v>
      </c>
      <c r="B7" s="22"/>
      <c r="C7" s="136"/>
      <c r="D7" s="90"/>
      <c r="E7" s="24"/>
      <c r="F7" s="91"/>
      <c r="G7" s="91"/>
      <c r="H7" s="137"/>
      <c r="I7" s="22"/>
      <c r="J7" s="25"/>
      <c r="K7" s="140"/>
      <c r="L7" s="140"/>
      <c r="M7" s="140"/>
      <c r="N7" s="51">
        <f>M7-L7</f>
        <v>0</v>
      </c>
      <c r="O7" s="51">
        <f>IF(L7=0,0,N7/ABS(L7))*100</f>
        <v>0</v>
      </c>
      <c r="P7" s="140"/>
    </row>
    <row r="8" s="9" customFormat="1" customHeight="1" spans="1:16">
      <c r="A8" s="22">
        <v>2</v>
      </c>
      <c r="B8" s="22"/>
      <c r="C8" s="136"/>
      <c r="D8" s="90"/>
      <c r="E8" s="24"/>
      <c r="F8" s="91"/>
      <c r="G8" s="91"/>
      <c r="H8" s="137"/>
      <c r="I8" s="22"/>
      <c r="J8" s="25"/>
      <c r="K8" s="140"/>
      <c r="L8" s="140"/>
      <c r="M8" s="140"/>
      <c r="N8" s="51">
        <f t="shared" ref="N8:N26" si="0">M8-L8</f>
        <v>0</v>
      </c>
      <c r="O8" s="51">
        <f t="shared" ref="O8:O27" si="1">IF(L8=0,0,N8/ABS(L8))*100</f>
        <v>0</v>
      </c>
      <c r="P8" s="140"/>
    </row>
    <row r="9" s="9" customFormat="1" customHeight="1" spans="1:16">
      <c r="A9" s="22">
        <v>3</v>
      </c>
      <c r="B9" s="22"/>
      <c r="C9" s="136"/>
      <c r="D9" s="90"/>
      <c r="E9" s="24"/>
      <c r="F9" s="91"/>
      <c r="G9" s="91"/>
      <c r="H9" s="138"/>
      <c r="I9" s="22"/>
      <c r="J9" s="25"/>
      <c r="K9" s="140"/>
      <c r="L9" s="140"/>
      <c r="M9" s="140"/>
      <c r="N9" s="51">
        <f t="shared" si="0"/>
        <v>0</v>
      </c>
      <c r="O9" s="51">
        <f t="shared" si="1"/>
        <v>0</v>
      </c>
      <c r="P9" s="140"/>
    </row>
    <row r="10" s="9" customFormat="1" customHeight="1" spans="1:16">
      <c r="A10" s="22">
        <v>4</v>
      </c>
      <c r="B10" s="22"/>
      <c r="C10" s="136"/>
      <c r="D10" s="23"/>
      <c r="E10" s="24"/>
      <c r="F10" s="22"/>
      <c r="G10" s="22"/>
      <c r="H10" s="22"/>
      <c r="I10" s="22"/>
      <c r="J10" s="25"/>
      <c r="K10" s="140"/>
      <c r="L10" s="140"/>
      <c r="M10" s="140"/>
      <c r="N10" s="51">
        <f t="shared" si="0"/>
        <v>0</v>
      </c>
      <c r="O10" s="51">
        <f t="shared" si="1"/>
        <v>0</v>
      </c>
      <c r="P10" s="140"/>
    </row>
    <row r="11" s="9" customFormat="1" customHeight="1" spans="1:16">
      <c r="A11" s="22">
        <v>5</v>
      </c>
      <c r="B11" s="22"/>
      <c r="C11" s="136"/>
      <c r="D11" s="23"/>
      <c r="E11" s="24"/>
      <c r="F11" s="22"/>
      <c r="G11" s="22"/>
      <c r="H11" s="22"/>
      <c r="I11" s="22"/>
      <c r="J11" s="25"/>
      <c r="K11" s="25"/>
      <c r="L11" s="112"/>
      <c r="M11" s="112"/>
      <c r="N11" s="51">
        <f t="shared" si="0"/>
        <v>0</v>
      </c>
      <c r="O11" s="51">
        <f t="shared" si="1"/>
        <v>0</v>
      </c>
      <c r="P11" s="140"/>
    </row>
    <row r="12" s="9" customFormat="1" customHeight="1" spans="1:16">
      <c r="A12" s="22">
        <v>6</v>
      </c>
      <c r="B12" s="22"/>
      <c r="C12" s="136"/>
      <c r="D12" s="23"/>
      <c r="E12" s="24"/>
      <c r="F12" s="22"/>
      <c r="G12" s="22"/>
      <c r="H12" s="22"/>
      <c r="I12" s="22"/>
      <c r="J12" s="25"/>
      <c r="K12" s="25"/>
      <c r="L12" s="112"/>
      <c r="M12" s="112"/>
      <c r="N12" s="51">
        <f t="shared" si="0"/>
        <v>0</v>
      </c>
      <c r="O12" s="51">
        <f t="shared" si="1"/>
        <v>0</v>
      </c>
      <c r="P12" s="140"/>
    </row>
    <row r="13" s="9" customFormat="1" customHeight="1" spans="1:16">
      <c r="A13" s="22">
        <v>7</v>
      </c>
      <c r="B13" s="22"/>
      <c r="C13" s="136"/>
      <c r="D13" s="23"/>
      <c r="E13" s="24"/>
      <c r="F13" s="22"/>
      <c r="G13" s="22"/>
      <c r="H13" s="22"/>
      <c r="I13" s="22"/>
      <c r="J13" s="25"/>
      <c r="K13" s="25"/>
      <c r="L13" s="112"/>
      <c r="M13" s="112"/>
      <c r="N13" s="51">
        <f t="shared" si="0"/>
        <v>0</v>
      </c>
      <c r="O13" s="51">
        <f t="shared" si="1"/>
        <v>0</v>
      </c>
      <c r="P13" s="140"/>
    </row>
    <row r="14" s="9" customFormat="1" customHeight="1" spans="1:16">
      <c r="A14" s="22">
        <v>8</v>
      </c>
      <c r="B14" s="22"/>
      <c r="C14" s="136"/>
      <c r="D14" s="23"/>
      <c r="E14" s="24"/>
      <c r="F14" s="22"/>
      <c r="G14" s="22"/>
      <c r="H14" s="22"/>
      <c r="I14" s="22"/>
      <c r="J14" s="25"/>
      <c r="K14" s="25"/>
      <c r="L14" s="112"/>
      <c r="M14" s="112"/>
      <c r="N14" s="51">
        <f t="shared" si="0"/>
        <v>0</v>
      </c>
      <c r="O14" s="51">
        <f t="shared" si="1"/>
        <v>0</v>
      </c>
      <c r="P14" s="140"/>
    </row>
    <row r="15" s="9" customFormat="1" customHeight="1" spans="1:16">
      <c r="A15" s="22">
        <v>9</v>
      </c>
      <c r="B15" s="22"/>
      <c r="C15" s="136"/>
      <c r="D15" s="23"/>
      <c r="E15" s="24"/>
      <c r="F15" s="22"/>
      <c r="G15" s="22"/>
      <c r="H15" s="22"/>
      <c r="I15" s="22"/>
      <c r="J15" s="25"/>
      <c r="K15" s="25"/>
      <c r="L15" s="112"/>
      <c r="M15" s="112"/>
      <c r="N15" s="51">
        <f t="shared" si="0"/>
        <v>0</v>
      </c>
      <c r="O15" s="51">
        <f t="shared" si="1"/>
        <v>0</v>
      </c>
      <c r="P15" s="140"/>
    </row>
    <row r="16" s="9" customFormat="1" customHeight="1" spans="1:16">
      <c r="A16" s="22">
        <v>10</v>
      </c>
      <c r="B16" s="22"/>
      <c r="C16" s="136"/>
      <c r="D16" s="23"/>
      <c r="E16" s="24"/>
      <c r="F16" s="22"/>
      <c r="G16" s="22"/>
      <c r="H16" s="22"/>
      <c r="I16" s="22"/>
      <c r="J16" s="25"/>
      <c r="K16" s="25"/>
      <c r="L16" s="112"/>
      <c r="M16" s="112"/>
      <c r="N16" s="51">
        <f t="shared" si="0"/>
        <v>0</v>
      </c>
      <c r="O16" s="51">
        <f t="shared" si="1"/>
        <v>0</v>
      </c>
      <c r="P16" s="140"/>
    </row>
    <row r="17" s="9" customFormat="1" customHeight="1" spans="1:16">
      <c r="A17" s="22">
        <v>11</v>
      </c>
      <c r="B17" s="22"/>
      <c r="C17" s="136"/>
      <c r="D17" s="23"/>
      <c r="E17" s="24"/>
      <c r="F17" s="22"/>
      <c r="G17" s="22"/>
      <c r="H17" s="22"/>
      <c r="I17" s="22"/>
      <c r="J17" s="25"/>
      <c r="K17" s="25"/>
      <c r="L17" s="112"/>
      <c r="M17" s="112"/>
      <c r="N17" s="51">
        <f t="shared" si="0"/>
        <v>0</v>
      </c>
      <c r="O17" s="51">
        <f t="shared" si="1"/>
        <v>0</v>
      </c>
      <c r="P17" s="140"/>
    </row>
    <row r="18" s="9" customFormat="1" customHeight="1" spans="1:16">
      <c r="A18" s="22">
        <v>12</v>
      </c>
      <c r="B18" s="22"/>
      <c r="C18" s="136"/>
      <c r="D18" s="23"/>
      <c r="E18" s="24"/>
      <c r="F18" s="22"/>
      <c r="G18" s="22"/>
      <c r="H18" s="22"/>
      <c r="I18" s="22"/>
      <c r="J18" s="25"/>
      <c r="K18" s="25"/>
      <c r="L18" s="112"/>
      <c r="M18" s="112"/>
      <c r="N18" s="51">
        <f t="shared" si="0"/>
        <v>0</v>
      </c>
      <c r="O18" s="51">
        <f t="shared" si="1"/>
        <v>0</v>
      </c>
      <c r="P18" s="140"/>
    </row>
    <row r="19" s="9" customFormat="1" customHeight="1" spans="1:16">
      <c r="A19" s="22">
        <v>13</v>
      </c>
      <c r="B19" s="22"/>
      <c r="C19" s="136"/>
      <c r="D19" s="23"/>
      <c r="E19" s="24"/>
      <c r="F19" s="22"/>
      <c r="G19" s="22"/>
      <c r="H19" s="22"/>
      <c r="I19" s="22"/>
      <c r="J19" s="25"/>
      <c r="K19" s="25"/>
      <c r="L19" s="112"/>
      <c r="M19" s="112"/>
      <c r="N19" s="51">
        <f t="shared" si="0"/>
        <v>0</v>
      </c>
      <c r="O19" s="51">
        <f t="shared" si="1"/>
        <v>0</v>
      </c>
      <c r="P19" s="140"/>
    </row>
    <row r="20" s="9" customFormat="1" customHeight="1" spans="1:16">
      <c r="A20" s="22">
        <v>14</v>
      </c>
      <c r="B20" s="22"/>
      <c r="C20" s="136"/>
      <c r="D20" s="23"/>
      <c r="E20" s="24"/>
      <c r="F20" s="22"/>
      <c r="G20" s="22"/>
      <c r="H20" s="22"/>
      <c r="I20" s="22"/>
      <c r="J20" s="25"/>
      <c r="K20" s="25"/>
      <c r="L20" s="112"/>
      <c r="M20" s="112"/>
      <c r="N20" s="51">
        <f t="shared" si="0"/>
        <v>0</v>
      </c>
      <c r="O20" s="51">
        <f t="shared" si="1"/>
        <v>0</v>
      </c>
      <c r="P20" s="140"/>
    </row>
    <row r="21" s="9" customFormat="1" customHeight="1" spans="1:16">
      <c r="A21" s="22">
        <v>15</v>
      </c>
      <c r="B21" s="22"/>
      <c r="C21" s="136"/>
      <c r="D21" s="23"/>
      <c r="E21" s="24"/>
      <c r="F21" s="22"/>
      <c r="G21" s="22"/>
      <c r="H21" s="22"/>
      <c r="I21" s="22"/>
      <c r="J21" s="25"/>
      <c r="K21" s="25"/>
      <c r="L21" s="112"/>
      <c r="M21" s="112"/>
      <c r="N21" s="51">
        <f t="shared" si="0"/>
        <v>0</v>
      </c>
      <c r="O21" s="51">
        <f t="shared" si="1"/>
        <v>0</v>
      </c>
      <c r="P21" s="140"/>
    </row>
    <row r="22" s="9" customFormat="1" customHeight="1" spans="1:16">
      <c r="A22" s="22">
        <v>16</v>
      </c>
      <c r="B22" s="22"/>
      <c r="C22" s="136"/>
      <c r="D22" s="23"/>
      <c r="E22" s="24"/>
      <c r="F22" s="22"/>
      <c r="G22" s="22"/>
      <c r="H22" s="22"/>
      <c r="I22" s="22"/>
      <c r="J22" s="25"/>
      <c r="K22" s="25"/>
      <c r="L22" s="112"/>
      <c r="M22" s="112"/>
      <c r="N22" s="51">
        <f t="shared" si="0"/>
        <v>0</v>
      </c>
      <c r="O22" s="51">
        <f t="shared" si="1"/>
        <v>0</v>
      </c>
      <c r="P22" s="140"/>
    </row>
    <row r="23" s="9" customFormat="1" customHeight="1" spans="1:16">
      <c r="A23" s="22">
        <v>17</v>
      </c>
      <c r="B23" s="22"/>
      <c r="C23" s="136"/>
      <c r="D23" s="23"/>
      <c r="E23" s="24"/>
      <c r="F23" s="22"/>
      <c r="G23" s="22"/>
      <c r="H23" s="22"/>
      <c r="I23" s="22"/>
      <c r="J23" s="25"/>
      <c r="K23" s="25"/>
      <c r="L23" s="112"/>
      <c r="M23" s="112"/>
      <c r="N23" s="51">
        <f t="shared" si="0"/>
        <v>0</v>
      </c>
      <c r="O23" s="51">
        <f t="shared" si="1"/>
        <v>0</v>
      </c>
      <c r="P23" s="140"/>
    </row>
    <row r="24" s="9" customFormat="1" customHeight="1" spans="1:16">
      <c r="A24" s="22">
        <v>18</v>
      </c>
      <c r="B24" s="22"/>
      <c r="C24" s="136"/>
      <c r="D24" s="23"/>
      <c r="E24" s="24"/>
      <c r="F24" s="22"/>
      <c r="G24" s="22"/>
      <c r="H24" s="22"/>
      <c r="I24" s="22"/>
      <c r="J24" s="25"/>
      <c r="K24" s="25"/>
      <c r="L24" s="112"/>
      <c r="M24" s="112"/>
      <c r="N24" s="51">
        <f t="shared" si="0"/>
        <v>0</v>
      </c>
      <c r="O24" s="51">
        <f t="shared" si="1"/>
        <v>0</v>
      </c>
      <c r="P24" s="140"/>
    </row>
    <row r="25" s="9" customFormat="1" customHeight="1" spans="1:16">
      <c r="A25" s="22">
        <v>19</v>
      </c>
      <c r="B25" s="22"/>
      <c r="C25" s="136"/>
      <c r="D25" s="23"/>
      <c r="E25" s="24"/>
      <c r="F25" s="22"/>
      <c r="G25" s="22"/>
      <c r="H25" s="22"/>
      <c r="I25" s="22"/>
      <c r="J25" s="25"/>
      <c r="K25" s="25"/>
      <c r="L25" s="112"/>
      <c r="M25" s="112"/>
      <c r="N25" s="51">
        <f t="shared" si="0"/>
        <v>0</v>
      </c>
      <c r="O25" s="51">
        <f t="shared" si="1"/>
        <v>0</v>
      </c>
      <c r="P25" s="140"/>
    </row>
    <row r="26" s="9" customFormat="1" customHeight="1" spans="1:16">
      <c r="A26" s="22">
        <v>20</v>
      </c>
      <c r="B26" s="22"/>
      <c r="C26" s="136"/>
      <c r="D26" s="23"/>
      <c r="E26" s="24"/>
      <c r="F26" s="22"/>
      <c r="G26" s="22"/>
      <c r="H26" s="22"/>
      <c r="I26" s="22"/>
      <c r="J26" s="25"/>
      <c r="K26" s="25"/>
      <c r="L26" s="112"/>
      <c r="M26" s="112"/>
      <c r="N26" s="51">
        <f t="shared" si="0"/>
        <v>0</v>
      </c>
      <c r="O26" s="51">
        <f t="shared" si="1"/>
        <v>0</v>
      </c>
      <c r="P26" s="140"/>
    </row>
    <row r="27" s="9" customFormat="1" customHeight="1" spans="1:16">
      <c r="A27" s="27" t="s">
        <v>307</v>
      </c>
      <c r="B27" s="28"/>
      <c r="C27" s="28"/>
      <c r="D27" s="28"/>
      <c r="E27" s="28"/>
      <c r="F27" s="28"/>
      <c r="G27" s="28"/>
      <c r="H27" s="28"/>
      <c r="I27" s="29"/>
      <c r="J27" s="135">
        <f>SUM(J7:J26)</f>
        <v>0</v>
      </c>
      <c r="K27" s="135">
        <f>SUM(K7:K26)</f>
        <v>0</v>
      </c>
      <c r="L27" s="113">
        <f>SUM(L7:L26)</f>
        <v>0</v>
      </c>
      <c r="M27" s="113">
        <f>SUM(M7:M26)</f>
        <v>0</v>
      </c>
      <c r="N27" s="113">
        <f>IF(SUM(N7:N26)-(M27-L27)&lt;0.001,SUM(N7:N26),"false")</f>
        <v>0</v>
      </c>
      <c r="O27" s="51">
        <f t="shared" si="1"/>
        <v>0</v>
      </c>
      <c r="P27" s="101"/>
    </row>
    <row r="28" s="10" customFormat="1" customHeight="1" spans="1:11">
      <c r="A28" s="32"/>
      <c r="D28" s="33"/>
      <c r="E28" s="33"/>
      <c r="F28" s="33"/>
      <c r="G28" s="34"/>
      <c r="H28" s="34"/>
      <c r="I28" s="34"/>
      <c r="J28" s="34"/>
      <c r="K28" s="34"/>
    </row>
    <row r="29" s="10" customFormat="1" customHeight="1" spans="1:16">
      <c r="A29" s="35" t="str">
        <f>表头信息!D8&amp;表头信息!E8</f>
        <v>产权持有单位填表人：谭勃</v>
      </c>
      <c r="B29" s="35"/>
      <c r="C29" s="35"/>
      <c r="D29" s="35"/>
      <c r="E29" s="35"/>
      <c r="F29" s="35"/>
      <c r="G29" s="35"/>
      <c r="I29" s="39"/>
      <c r="J29" s="39"/>
      <c r="M29" s="37" t="str">
        <f>表头信息!D20&amp;表头信息!H23</f>
        <v>评估人员：</v>
      </c>
      <c r="N29" s="37"/>
      <c r="O29" s="37"/>
      <c r="P29" s="37"/>
    </row>
    <row r="30" s="10" customFormat="1" customHeight="1" spans="1:10">
      <c r="A30" s="38" t="str">
        <f>表头信息!D11&amp;表头信息!E11</f>
        <v>填表日期：2022年11月2日</v>
      </c>
      <c r="B30" s="36"/>
      <c r="C30" s="36"/>
      <c r="D30" s="36"/>
      <c r="E30" s="39"/>
      <c r="F30" s="39"/>
      <c r="H30" s="39"/>
      <c r="I30" s="39"/>
      <c r="J30" s="39"/>
    </row>
    <row r="31" customHeight="1" spans="4:6">
      <c r="D31" s="71"/>
      <c r="E31" s="71"/>
      <c r="F31" s="71"/>
    </row>
  </sheetData>
  <protectedRanges>
    <protectedRange sqref="P7:P26 A7:A26 B11:M26" name="区域1"/>
    <protectedRange sqref="B7:M10" name="区域1_1"/>
  </protectedRanges>
  <mergeCells count="24">
    <mergeCell ref="A1:P1"/>
    <mergeCell ref="A2:P2"/>
    <mergeCell ref="O3:P3"/>
    <mergeCell ref="N4:P4"/>
    <mergeCell ref="A27:I27"/>
    <mergeCell ref="D28:F28"/>
    <mergeCell ref="A29:G29"/>
    <mergeCell ref="M29:P29"/>
    <mergeCell ref="A5:A6"/>
    <mergeCell ref="B5:B6"/>
    <mergeCell ref="C5:C6"/>
    <mergeCell ref="D5:D6"/>
    <mergeCell ref="E5:E6"/>
    <mergeCell ref="F5:F6"/>
    <mergeCell ref="G5:G6"/>
    <mergeCell ref="H5:H6"/>
    <mergeCell ref="I5:I6"/>
    <mergeCell ref="J5:J6"/>
    <mergeCell ref="K5:K6"/>
    <mergeCell ref="L5:L6"/>
    <mergeCell ref="M5:M6"/>
    <mergeCell ref="N5:N6"/>
    <mergeCell ref="O5:O6"/>
    <mergeCell ref="P5:P6"/>
  </mergeCells>
  <hyperlinks>
    <hyperlink ref="A1:P1" location="'4-13无形资产汇总'!B7" display="=&quot;无形资产—土地使用权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59496" name="Check Box 72" r:id="rId4">
              <controlPr defaultSize="0">
                <anchor moveWithCells="1">
                  <from>
                    <xdr:col>16</xdr:col>
                    <xdr:colOff>44450</xdr:colOff>
                    <xdr:row>0</xdr:row>
                    <xdr:rowOff>89535</xdr:rowOff>
                  </from>
                  <to>
                    <xdr:col>18</xdr:col>
                    <xdr:colOff>190500</xdr:colOff>
                    <xdr:row>1</xdr:row>
                    <xdr:rowOff>152400</xdr:rowOff>
                  </to>
                </anchor>
              </controlPr>
            </control>
          </mc:Choice>
        </mc:AlternateContent>
      </controls>
    </mc:Choice>
  </mc:AlternateConten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1"/>
  <sheetViews>
    <sheetView view="pageBreakPreview" zoomScale="85" zoomScaleNormal="100" workbookViewId="0">
      <pane xSplit="1" ySplit="6" topLeftCell="B19" activePane="bottomRight" state="frozen"/>
      <selection/>
      <selection pane="topRight"/>
      <selection pane="bottomLeft"/>
      <selection pane="bottomRight" activeCell="A1" sqref="A1:N1"/>
    </sheetView>
  </sheetViews>
  <sheetFormatPr defaultColWidth="8.66666666666667" defaultRowHeight="15.75" customHeight="1"/>
  <cols>
    <col min="1" max="1" width="4" style="2" customWidth="1"/>
    <col min="2" max="2" width="19.25" style="2" customWidth="1"/>
    <col min="3" max="3" width="10.5833333333333" style="2" customWidth="1"/>
    <col min="4" max="4" width="5.33333333333333" style="2" customWidth="1"/>
    <col min="5" max="5" width="8.5" style="2" customWidth="1"/>
    <col min="6" max="6" width="7.08333333333333" style="2" customWidth="1"/>
    <col min="7" max="7" width="8.33333333333333" style="2" customWidth="1"/>
    <col min="8" max="8" width="10.5833333333333" style="2" customWidth="1"/>
    <col min="9" max="13" width="9.5" style="2" customWidth="1"/>
    <col min="14" max="14" width="8.83333333333333" style="2" customWidth="1"/>
    <col min="15" max="32" width="9" style="2"/>
    <col min="33" max="16384" width="8.66666666666667" style="2"/>
  </cols>
  <sheetData>
    <row r="1" s="131" customFormat="1" ht="30" customHeight="1" spans="1:14">
      <c r="A1" s="12" t="str">
        <f>"无形资产—矿业权评估"&amp;表头信息!E35</f>
        <v>无形资产—矿业权评估明细表</v>
      </c>
      <c r="B1" s="12"/>
      <c r="C1" s="12"/>
      <c r="D1" s="12"/>
      <c r="E1" s="12"/>
      <c r="F1" s="12"/>
      <c r="G1" s="12"/>
      <c r="H1" s="46"/>
      <c r="I1" s="46"/>
      <c r="J1" s="46"/>
      <c r="K1" s="46"/>
      <c r="L1" s="46"/>
      <c r="M1" s="46"/>
      <c r="N1" s="46"/>
    </row>
    <row r="2" customHeight="1" spans="1:14">
      <c r="A2" s="13" t="str">
        <f>表头信息!D5&amp;表头信息!E5</f>
        <v>评估基准日：2022年10月31日</v>
      </c>
      <c r="B2" s="13"/>
      <c r="C2" s="13"/>
      <c r="D2" s="13"/>
      <c r="E2" s="13"/>
      <c r="F2" s="13"/>
      <c r="G2" s="13"/>
      <c r="H2" s="13"/>
      <c r="I2" s="14"/>
      <c r="J2" s="14"/>
      <c r="K2" s="14"/>
      <c r="L2" s="14"/>
      <c r="M2" s="14"/>
      <c r="N2" s="14"/>
    </row>
    <row r="3" customHeight="1" spans="1:14">
      <c r="A3" s="13"/>
      <c r="B3" s="13"/>
      <c r="C3" s="13"/>
      <c r="D3" s="13"/>
      <c r="E3" s="13"/>
      <c r="F3" s="13"/>
      <c r="G3" s="13"/>
      <c r="H3" s="13"/>
      <c r="I3" s="14"/>
      <c r="J3" s="14"/>
      <c r="K3" s="14"/>
      <c r="L3" s="14"/>
      <c r="M3" s="15" t="s">
        <v>937</v>
      </c>
      <c r="N3" s="86"/>
    </row>
    <row r="4" customHeight="1" spans="1:14">
      <c r="A4" s="16" t="str">
        <f>表头信息!D2&amp;表头信息!E2</f>
        <v>产权持有单位：西安曲江楼观旅游农业开发有限公司</v>
      </c>
      <c r="B4" s="17"/>
      <c r="C4" s="17"/>
      <c r="D4" s="17"/>
      <c r="E4" s="18"/>
      <c r="F4" s="18"/>
      <c r="G4" s="18"/>
      <c r="H4" s="18"/>
      <c r="I4" s="18"/>
      <c r="J4" s="18"/>
      <c r="K4" s="18"/>
      <c r="L4" s="18"/>
      <c r="M4" s="18"/>
      <c r="N4" s="19" t="s">
        <v>3</v>
      </c>
    </row>
    <row r="5" s="132" customFormat="1" customHeight="1" spans="1:14">
      <c r="A5" s="20" t="s">
        <v>5</v>
      </c>
      <c r="B5" s="20" t="s">
        <v>938</v>
      </c>
      <c r="C5" s="20" t="s">
        <v>939</v>
      </c>
      <c r="D5" s="20" t="s">
        <v>940</v>
      </c>
      <c r="E5" s="20" t="s">
        <v>657</v>
      </c>
      <c r="F5" s="20" t="s">
        <v>941</v>
      </c>
      <c r="G5" s="20" t="s">
        <v>942</v>
      </c>
      <c r="H5" s="20" t="s">
        <v>943</v>
      </c>
      <c r="I5" s="20" t="s">
        <v>522</v>
      </c>
      <c r="J5" s="20" t="s">
        <v>238</v>
      </c>
      <c r="K5" s="20" t="s">
        <v>239</v>
      </c>
      <c r="L5" s="20" t="s">
        <v>240</v>
      </c>
      <c r="M5" s="20" t="s">
        <v>241</v>
      </c>
      <c r="N5" s="20" t="s">
        <v>8</v>
      </c>
    </row>
    <row r="6" s="132" customFormat="1" customHeight="1" spans="1:14">
      <c r="A6" s="21"/>
      <c r="B6" s="21"/>
      <c r="C6" s="21"/>
      <c r="D6" s="21"/>
      <c r="E6" s="21"/>
      <c r="F6" s="21"/>
      <c r="G6" s="21"/>
      <c r="H6" s="21"/>
      <c r="I6" s="21"/>
      <c r="J6" s="21"/>
      <c r="K6" s="21"/>
      <c r="L6" s="21"/>
      <c r="M6" s="21" t="s">
        <v>314</v>
      </c>
      <c r="N6" s="21"/>
    </row>
    <row r="7" s="133" customFormat="1" customHeight="1" spans="1:14">
      <c r="A7" s="22">
        <v>1</v>
      </c>
      <c r="B7" s="22"/>
      <c r="C7" s="22"/>
      <c r="D7" s="22"/>
      <c r="E7" s="24"/>
      <c r="F7" s="22"/>
      <c r="G7" s="22"/>
      <c r="H7" s="22"/>
      <c r="I7" s="25"/>
      <c r="J7" s="112"/>
      <c r="K7" s="112"/>
      <c r="L7" s="51">
        <f>K7-J7</f>
        <v>0</v>
      </c>
      <c r="M7" s="51">
        <f>IF(J7=0,0,L7/ABS(J7))*100</f>
        <v>0</v>
      </c>
      <c r="N7" s="26"/>
    </row>
    <row r="8" s="133" customFormat="1" customHeight="1" spans="1:14">
      <c r="A8" s="22">
        <v>2</v>
      </c>
      <c r="B8" s="22"/>
      <c r="C8" s="22"/>
      <c r="D8" s="22"/>
      <c r="E8" s="24"/>
      <c r="F8" s="22"/>
      <c r="G8" s="22"/>
      <c r="H8" s="22"/>
      <c r="I8" s="25"/>
      <c r="J8" s="112"/>
      <c r="K8" s="112"/>
      <c r="L8" s="51">
        <f t="shared" ref="L8:L26" si="0">K8-J8</f>
        <v>0</v>
      </c>
      <c r="M8" s="51">
        <f t="shared" ref="M8:M27" si="1">IF(J8=0,0,L8/ABS(J8))*100</f>
        <v>0</v>
      </c>
      <c r="N8" s="26"/>
    </row>
    <row r="9" s="133" customFormat="1" customHeight="1" spans="1:14">
      <c r="A9" s="22">
        <v>3</v>
      </c>
      <c r="B9" s="22"/>
      <c r="C9" s="22"/>
      <c r="D9" s="22"/>
      <c r="E9" s="24"/>
      <c r="F9" s="22"/>
      <c r="G9" s="22"/>
      <c r="H9" s="22"/>
      <c r="I9" s="25"/>
      <c r="J9" s="112"/>
      <c r="K9" s="112"/>
      <c r="L9" s="51">
        <f t="shared" si="0"/>
        <v>0</v>
      </c>
      <c r="M9" s="51">
        <f t="shared" si="1"/>
        <v>0</v>
      </c>
      <c r="N9" s="26"/>
    </row>
    <row r="10" s="133" customFormat="1" customHeight="1" spans="1:14">
      <c r="A10" s="22">
        <v>4</v>
      </c>
      <c r="B10" s="22"/>
      <c r="C10" s="22"/>
      <c r="D10" s="22"/>
      <c r="E10" s="24"/>
      <c r="F10" s="22"/>
      <c r="G10" s="22"/>
      <c r="H10" s="22"/>
      <c r="I10" s="25"/>
      <c r="J10" s="112"/>
      <c r="K10" s="112"/>
      <c r="L10" s="51">
        <f t="shared" si="0"/>
        <v>0</v>
      </c>
      <c r="M10" s="51">
        <f t="shared" si="1"/>
        <v>0</v>
      </c>
      <c r="N10" s="26"/>
    </row>
    <row r="11" s="133" customFormat="1" customHeight="1" spans="1:14">
      <c r="A11" s="22">
        <v>5</v>
      </c>
      <c r="B11" s="22"/>
      <c r="C11" s="22"/>
      <c r="D11" s="22"/>
      <c r="E11" s="24"/>
      <c r="F11" s="22"/>
      <c r="G11" s="22"/>
      <c r="H11" s="22"/>
      <c r="I11" s="25"/>
      <c r="J11" s="112"/>
      <c r="K11" s="112"/>
      <c r="L11" s="51">
        <f t="shared" si="0"/>
        <v>0</v>
      </c>
      <c r="M11" s="51">
        <f t="shared" si="1"/>
        <v>0</v>
      </c>
      <c r="N11" s="26"/>
    </row>
    <row r="12" s="133" customFormat="1" customHeight="1" spans="1:14">
      <c r="A12" s="22">
        <v>6</v>
      </c>
      <c r="B12" s="22"/>
      <c r="C12" s="22"/>
      <c r="D12" s="22"/>
      <c r="E12" s="24"/>
      <c r="F12" s="22"/>
      <c r="G12" s="22"/>
      <c r="H12" s="22"/>
      <c r="I12" s="25"/>
      <c r="J12" s="112"/>
      <c r="K12" s="112"/>
      <c r="L12" s="51">
        <f t="shared" si="0"/>
        <v>0</v>
      </c>
      <c r="M12" s="51">
        <f t="shared" si="1"/>
        <v>0</v>
      </c>
      <c r="N12" s="26"/>
    </row>
    <row r="13" s="133" customFormat="1" customHeight="1" spans="1:14">
      <c r="A13" s="22">
        <v>7</v>
      </c>
      <c r="B13" s="22"/>
      <c r="C13" s="22"/>
      <c r="D13" s="22"/>
      <c r="E13" s="24"/>
      <c r="F13" s="22"/>
      <c r="G13" s="22"/>
      <c r="H13" s="22"/>
      <c r="I13" s="25"/>
      <c r="J13" s="112"/>
      <c r="K13" s="112"/>
      <c r="L13" s="51">
        <f t="shared" si="0"/>
        <v>0</v>
      </c>
      <c r="M13" s="51">
        <f t="shared" si="1"/>
        <v>0</v>
      </c>
      <c r="N13" s="26"/>
    </row>
    <row r="14" s="133" customFormat="1" customHeight="1" spans="1:14">
      <c r="A14" s="22">
        <v>8</v>
      </c>
      <c r="B14" s="22"/>
      <c r="C14" s="22"/>
      <c r="D14" s="22"/>
      <c r="E14" s="24"/>
      <c r="F14" s="22"/>
      <c r="G14" s="22"/>
      <c r="H14" s="22"/>
      <c r="I14" s="25"/>
      <c r="J14" s="112"/>
      <c r="K14" s="112"/>
      <c r="L14" s="51">
        <f t="shared" si="0"/>
        <v>0</v>
      </c>
      <c r="M14" s="51">
        <f t="shared" si="1"/>
        <v>0</v>
      </c>
      <c r="N14" s="26"/>
    </row>
    <row r="15" s="133" customFormat="1" customHeight="1" spans="1:14">
      <c r="A15" s="22">
        <v>9</v>
      </c>
      <c r="B15" s="22"/>
      <c r="C15" s="22"/>
      <c r="D15" s="22"/>
      <c r="E15" s="24"/>
      <c r="F15" s="22"/>
      <c r="G15" s="22"/>
      <c r="H15" s="22"/>
      <c r="I15" s="25"/>
      <c r="J15" s="112"/>
      <c r="K15" s="112"/>
      <c r="L15" s="51">
        <f t="shared" si="0"/>
        <v>0</v>
      </c>
      <c r="M15" s="51">
        <f t="shared" si="1"/>
        <v>0</v>
      </c>
      <c r="N15" s="26"/>
    </row>
    <row r="16" s="133" customFormat="1" customHeight="1" spans="1:14">
      <c r="A16" s="22">
        <v>10</v>
      </c>
      <c r="B16" s="22"/>
      <c r="C16" s="22"/>
      <c r="D16" s="22"/>
      <c r="E16" s="24"/>
      <c r="F16" s="22"/>
      <c r="G16" s="22"/>
      <c r="H16" s="22"/>
      <c r="I16" s="25"/>
      <c r="J16" s="112"/>
      <c r="K16" s="112"/>
      <c r="L16" s="51">
        <f t="shared" si="0"/>
        <v>0</v>
      </c>
      <c r="M16" s="51">
        <f t="shared" si="1"/>
        <v>0</v>
      </c>
      <c r="N16" s="26"/>
    </row>
    <row r="17" s="133" customFormat="1" customHeight="1" spans="1:14">
      <c r="A17" s="22">
        <v>11</v>
      </c>
      <c r="B17" s="22"/>
      <c r="C17" s="22"/>
      <c r="D17" s="22"/>
      <c r="E17" s="24"/>
      <c r="F17" s="22"/>
      <c r="G17" s="22"/>
      <c r="H17" s="22"/>
      <c r="I17" s="25"/>
      <c r="J17" s="112"/>
      <c r="K17" s="112"/>
      <c r="L17" s="51">
        <f t="shared" si="0"/>
        <v>0</v>
      </c>
      <c r="M17" s="51">
        <f t="shared" si="1"/>
        <v>0</v>
      </c>
      <c r="N17" s="26"/>
    </row>
    <row r="18" s="133" customFormat="1" customHeight="1" spans="1:14">
      <c r="A18" s="22">
        <v>12</v>
      </c>
      <c r="B18" s="22"/>
      <c r="C18" s="22"/>
      <c r="D18" s="22"/>
      <c r="E18" s="24"/>
      <c r="F18" s="22"/>
      <c r="G18" s="22"/>
      <c r="H18" s="22"/>
      <c r="I18" s="25"/>
      <c r="J18" s="112"/>
      <c r="K18" s="112"/>
      <c r="L18" s="51">
        <f t="shared" si="0"/>
        <v>0</v>
      </c>
      <c r="M18" s="51">
        <f t="shared" si="1"/>
        <v>0</v>
      </c>
      <c r="N18" s="26"/>
    </row>
    <row r="19" s="133" customFormat="1" customHeight="1" spans="1:14">
      <c r="A19" s="22">
        <v>13</v>
      </c>
      <c r="B19" s="22"/>
      <c r="C19" s="22"/>
      <c r="D19" s="22"/>
      <c r="E19" s="24"/>
      <c r="F19" s="22"/>
      <c r="G19" s="22"/>
      <c r="H19" s="22"/>
      <c r="I19" s="25"/>
      <c r="J19" s="112"/>
      <c r="K19" s="112"/>
      <c r="L19" s="51">
        <f t="shared" si="0"/>
        <v>0</v>
      </c>
      <c r="M19" s="51">
        <f t="shared" si="1"/>
        <v>0</v>
      </c>
      <c r="N19" s="26"/>
    </row>
    <row r="20" s="133" customFormat="1" customHeight="1" spans="1:14">
      <c r="A20" s="22">
        <v>14</v>
      </c>
      <c r="B20" s="22"/>
      <c r="C20" s="22"/>
      <c r="D20" s="22"/>
      <c r="E20" s="24"/>
      <c r="F20" s="22"/>
      <c r="G20" s="22"/>
      <c r="H20" s="22"/>
      <c r="I20" s="25"/>
      <c r="J20" s="112"/>
      <c r="K20" s="112"/>
      <c r="L20" s="51">
        <f t="shared" si="0"/>
        <v>0</v>
      </c>
      <c r="M20" s="51">
        <f t="shared" si="1"/>
        <v>0</v>
      </c>
      <c r="N20" s="26"/>
    </row>
    <row r="21" s="133" customFormat="1" customHeight="1" spans="1:14">
      <c r="A21" s="22">
        <v>15</v>
      </c>
      <c r="B21" s="22"/>
      <c r="C21" s="22"/>
      <c r="D21" s="22"/>
      <c r="E21" s="24"/>
      <c r="F21" s="22"/>
      <c r="G21" s="22"/>
      <c r="H21" s="22"/>
      <c r="I21" s="25"/>
      <c r="J21" s="112"/>
      <c r="K21" s="112"/>
      <c r="L21" s="51">
        <f t="shared" si="0"/>
        <v>0</v>
      </c>
      <c r="M21" s="51">
        <f t="shared" si="1"/>
        <v>0</v>
      </c>
      <c r="N21" s="26"/>
    </row>
    <row r="22" s="133" customFormat="1" customHeight="1" spans="1:14">
      <c r="A22" s="22">
        <v>16</v>
      </c>
      <c r="B22" s="22"/>
      <c r="C22" s="22"/>
      <c r="D22" s="22"/>
      <c r="E22" s="24"/>
      <c r="F22" s="22"/>
      <c r="G22" s="22"/>
      <c r="H22" s="22"/>
      <c r="I22" s="25"/>
      <c r="J22" s="112"/>
      <c r="K22" s="112"/>
      <c r="L22" s="51">
        <f t="shared" si="0"/>
        <v>0</v>
      </c>
      <c r="M22" s="51">
        <f t="shared" si="1"/>
        <v>0</v>
      </c>
      <c r="N22" s="26"/>
    </row>
    <row r="23" s="133" customFormat="1" customHeight="1" spans="1:14">
      <c r="A23" s="22">
        <v>17</v>
      </c>
      <c r="B23" s="22"/>
      <c r="C23" s="22"/>
      <c r="D23" s="22"/>
      <c r="E23" s="24"/>
      <c r="F23" s="22"/>
      <c r="G23" s="22"/>
      <c r="H23" s="22"/>
      <c r="I23" s="25"/>
      <c r="J23" s="112"/>
      <c r="K23" s="112"/>
      <c r="L23" s="51">
        <f t="shared" si="0"/>
        <v>0</v>
      </c>
      <c r="M23" s="51">
        <f t="shared" si="1"/>
        <v>0</v>
      </c>
      <c r="N23" s="26"/>
    </row>
    <row r="24" s="133" customFormat="1" customHeight="1" spans="1:14">
      <c r="A24" s="22">
        <v>18</v>
      </c>
      <c r="B24" s="22"/>
      <c r="C24" s="22"/>
      <c r="D24" s="22"/>
      <c r="E24" s="24"/>
      <c r="F24" s="22"/>
      <c r="G24" s="22"/>
      <c r="H24" s="22"/>
      <c r="I24" s="25"/>
      <c r="J24" s="112"/>
      <c r="K24" s="112"/>
      <c r="L24" s="51">
        <f t="shared" si="0"/>
        <v>0</v>
      </c>
      <c r="M24" s="51">
        <f t="shared" si="1"/>
        <v>0</v>
      </c>
      <c r="N24" s="26"/>
    </row>
    <row r="25" s="133" customFormat="1" customHeight="1" spans="1:14">
      <c r="A25" s="22">
        <v>19</v>
      </c>
      <c r="B25" s="22"/>
      <c r="C25" s="22"/>
      <c r="D25" s="22"/>
      <c r="E25" s="24"/>
      <c r="F25" s="22"/>
      <c r="G25" s="22"/>
      <c r="H25" s="22"/>
      <c r="I25" s="25"/>
      <c r="J25" s="112"/>
      <c r="K25" s="112"/>
      <c r="L25" s="51">
        <f t="shared" si="0"/>
        <v>0</v>
      </c>
      <c r="M25" s="51">
        <f t="shared" si="1"/>
        <v>0</v>
      </c>
      <c r="N25" s="26"/>
    </row>
    <row r="26" s="133" customFormat="1" customHeight="1" spans="1:14">
      <c r="A26" s="22">
        <v>20</v>
      </c>
      <c r="B26" s="22"/>
      <c r="C26" s="22"/>
      <c r="D26" s="22"/>
      <c r="E26" s="24"/>
      <c r="F26" s="22"/>
      <c r="G26" s="22"/>
      <c r="H26" s="22"/>
      <c r="I26" s="25"/>
      <c r="J26" s="112"/>
      <c r="K26" s="112"/>
      <c r="L26" s="51">
        <f t="shared" si="0"/>
        <v>0</v>
      </c>
      <c r="M26" s="51">
        <f t="shared" si="1"/>
        <v>0</v>
      </c>
      <c r="N26" s="26"/>
    </row>
    <row r="27" s="133" customFormat="1" customHeight="1" spans="1:14">
      <c r="A27" s="27" t="s">
        <v>307</v>
      </c>
      <c r="B27" s="28"/>
      <c r="C27" s="28"/>
      <c r="D27" s="28"/>
      <c r="E27" s="28"/>
      <c r="F27" s="28"/>
      <c r="G27" s="28"/>
      <c r="H27" s="29"/>
      <c r="I27" s="135">
        <f>SUM(I7:I26)</f>
        <v>0</v>
      </c>
      <c r="J27" s="113">
        <f>SUM(J7:J26)</f>
        <v>0</v>
      </c>
      <c r="K27" s="113">
        <f>SUM(K7:K26)</f>
        <v>0</v>
      </c>
      <c r="L27" s="113">
        <f>IF(SUM(L7:L26)-(K27-J27)&lt;0.001,SUM(L7:L26),"false")</f>
        <v>0</v>
      </c>
      <c r="M27" s="51">
        <f t="shared" si="1"/>
        <v>0</v>
      </c>
      <c r="N27" s="31"/>
    </row>
    <row r="28" s="10" customFormat="1" customHeight="1" spans="1:11">
      <c r="A28" s="32"/>
      <c r="D28" s="33"/>
      <c r="E28" s="33"/>
      <c r="F28" s="33"/>
      <c r="G28" s="34"/>
      <c r="H28" s="34"/>
      <c r="I28" s="34"/>
      <c r="J28" s="34"/>
      <c r="K28" s="34"/>
    </row>
    <row r="29" s="10" customFormat="1" customHeight="1" spans="1:14">
      <c r="A29" s="35" t="str">
        <f>表头信息!D8&amp;表头信息!E8</f>
        <v>产权持有单位填表人：谭勃</v>
      </c>
      <c r="B29" s="35"/>
      <c r="C29" s="35"/>
      <c r="D29" s="35"/>
      <c r="E29" s="35"/>
      <c r="F29" s="39"/>
      <c r="I29" s="39"/>
      <c r="J29" s="39"/>
      <c r="K29" s="37" t="str">
        <f>表头信息!D20&amp;表头信息!E23</f>
        <v>评估人员：柳青、殷涛</v>
      </c>
      <c r="L29" s="37"/>
      <c r="M29" s="37"/>
      <c r="N29" s="37"/>
    </row>
    <row r="30" s="10" customFormat="1" customHeight="1" spans="1:10">
      <c r="A30" s="38" t="str">
        <f>表头信息!D11&amp;表头信息!E11</f>
        <v>填表日期：2022年11月2日</v>
      </c>
      <c r="B30" s="36"/>
      <c r="C30" s="36"/>
      <c r="D30" s="36"/>
      <c r="E30" s="39"/>
      <c r="F30" s="39"/>
      <c r="H30" s="39"/>
      <c r="I30" s="39"/>
      <c r="J30" s="39"/>
    </row>
    <row r="31" customHeight="1" spans="4:6">
      <c r="D31" s="134"/>
      <c r="E31" s="134"/>
      <c r="F31" s="134"/>
    </row>
  </sheetData>
  <protectedRanges>
    <protectedRange sqref="A7:K26 N7:N26" name="区域1"/>
  </protectedRanges>
  <mergeCells count="22">
    <mergeCell ref="A1:N1"/>
    <mergeCell ref="A2:N2"/>
    <mergeCell ref="M3:N3"/>
    <mergeCell ref="A4:D4"/>
    <mergeCell ref="A27:H27"/>
    <mergeCell ref="D28:F28"/>
    <mergeCell ref="A29:E29"/>
    <mergeCell ref="K29:N29"/>
    <mergeCell ref="A5:A6"/>
    <mergeCell ref="B5:B6"/>
    <mergeCell ref="C5:C6"/>
    <mergeCell ref="D5:D6"/>
    <mergeCell ref="E5:E6"/>
    <mergeCell ref="F5:F6"/>
    <mergeCell ref="G5:G6"/>
    <mergeCell ref="H5:H6"/>
    <mergeCell ref="I5:I6"/>
    <mergeCell ref="J5:J6"/>
    <mergeCell ref="K5:K6"/>
    <mergeCell ref="L5:L6"/>
    <mergeCell ref="M5:M6"/>
    <mergeCell ref="N5:N6"/>
  </mergeCells>
  <hyperlinks>
    <hyperlink ref="A1:N1" location="'4-13无形资产汇总'!B8" display="=&quot;无形资产—矿业权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horizontalDpi="600"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60520" name="Check Box 72" r:id="rId4">
              <controlPr defaultSize="0">
                <anchor moveWithCells="1">
                  <from>
                    <xdr:col>14</xdr:col>
                    <xdr:colOff>0</xdr:colOff>
                    <xdr:row>0</xdr:row>
                    <xdr:rowOff>76200</xdr:rowOff>
                  </from>
                  <to>
                    <xdr:col>16</xdr:col>
                    <xdr:colOff>19050</xdr:colOff>
                    <xdr:row>1</xdr:row>
                    <xdr:rowOff>120015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1"/>
  <sheetViews>
    <sheetView view="pageBreakPreview" zoomScaleNormal="100" workbookViewId="0">
      <pane xSplit="1" ySplit="6" topLeftCell="B7" activePane="bottomRight" state="frozen"/>
      <selection/>
      <selection pane="topRight"/>
      <selection pane="bottomLeft"/>
      <selection pane="bottomRight" activeCell="A1" sqref="A1:J1"/>
    </sheetView>
  </sheetViews>
  <sheetFormatPr defaultColWidth="8.66666666666667" defaultRowHeight="15.75" customHeight="1"/>
  <cols>
    <col min="1" max="1" width="5.33333333333333" style="303" customWidth="1"/>
    <col min="2" max="2" width="19.3333333333333" style="303" customWidth="1"/>
    <col min="3" max="3" width="8.75" style="303" customWidth="1"/>
    <col min="4" max="4" width="13.5" style="303" customWidth="1"/>
    <col min="5" max="5" width="15.0833333333333" style="303" customWidth="1"/>
    <col min="6" max="9" width="13.5" style="303" customWidth="1"/>
    <col min="10" max="10" width="14.5833333333333" style="303" customWidth="1"/>
    <col min="11" max="32" width="9" style="303"/>
    <col min="33" max="16384" width="8.66666666666667" style="303"/>
  </cols>
  <sheetData>
    <row r="1" s="300" customFormat="1" ht="30" customHeight="1" spans="1:11">
      <c r="A1" s="12" t="str">
        <f>"货币资金—现金评估"&amp;表头信息!E35</f>
        <v>货币资金—现金评估明细表</v>
      </c>
      <c r="B1" s="12"/>
      <c r="C1" s="12"/>
      <c r="D1" s="12"/>
      <c r="E1" s="12"/>
      <c r="F1" s="12"/>
      <c r="G1" s="12"/>
      <c r="H1" s="46"/>
      <c r="I1" s="46"/>
      <c r="J1" s="46"/>
      <c r="K1" s="320"/>
    </row>
    <row r="2" customHeight="1" spans="1:10">
      <c r="A2" s="304" t="str">
        <f>表头信息!D5&amp;表头信息!E5</f>
        <v>评估基准日：2022年10月31日</v>
      </c>
      <c r="B2" s="304"/>
      <c r="C2" s="304"/>
      <c r="D2" s="304"/>
      <c r="E2" s="304"/>
      <c r="F2" s="304"/>
      <c r="G2" s="304"/>
      <c r="H2" s="304"/>
      <c r="I2" s="304"/>
      <c r="J2" s="304"/>
    </row>
    <row r="3" customHeight="1" spans="1:10">
      <c r="A3" s="304"/>
      <c r="B3" s="304"/>
      <c r="C3" s="304"/>
      <c r="D3" s="304"/>
      <c r="E3" s="304"/>
      <c r="F3" s="304"/>
      <c r="G3" s="305"/>
      <c r="H3" s="305"/>
      <c r="I3" s="321" t="s">
        <v>292</v>
      </c>
      <c r="J3" s="322"/>
    </row>
    <row r="4" customHeight="1" spans="1:10">
      <c r="A4" s="306" t="str">
        <f>表头信息!D2&amp;表头信息!E2</f>
        <v>产权持有单位：西安曲江楼观旅游农业开发有限公司</v>
      </c>
      <c r="B4" s="307"/>
      <c r="C4" s="307"/>
      <c r="D4" s="307"/>
      <c r="E4" s="307"/>
      <c r="F4" s="307"/>
      <c r="G4" s="307"/>
      <c r="H4" s="308" t="s">
        <v>3</v>
      </c>
      <c r="I4" s="323"/>
      <c r="J4" s="323"/>
    </row>
    <row r="5" s="301" customFormat="1" customHeight="1" spans="1:15">
      <c r="A5" s="309" t="s">
        <v>5</v>
      </c>
      <c r="B5" s="309" t="s">
        <v>293</v>
      </c>
      <c r="C5" s="309" t="s">
        <v>294</v>
      </c>
      <c r="D5" s="309" t="s">
        <v>295</v>
      </c>
      <c r="E5" s="309" t="s">
        <v>296</v>
      </c>
      <c r="F5" s="309" t="s">
        <v>238</v>
      </c>
      <c r="G5" s="309" t="s">
        <v>239</v>
      </c>
      <c r="H5" s="309" t="s">
        <v>240</v>
      </c>
      <c r="I5" s="309" t="s">
        <v>241</v>
      </c>
      <c r="J5" s="309" t="s">
        <v>8</v>
      </c>
      <c r="K5" s="89" t="s">
        <v>297</v>
      </c>
      <c r="L5" s="89"/>
      <c r="M5" s="89" t="s">
        <v>298</v>
      </c>
      <c r="N5" s="89"/>
      <c r="O5" s="89" t="s">
        <v>299</v>
      </c>
    </row>
    <row r="6" s="301" customFormat="1" customHeight="1" spans="1:15">
      <c r="A6" s="310"/>
      <c r="B6" s="310"/>
      <c r="C6" s="310"/>
      <c r="D6" s="310"/>
      <c r="E6" s="310"/>
      <c r="F6" s="310"/>
      <c r="G6" s="310"/>
      <c r="H6" s="310"/>
      <c r="I6" s="310"/>
      <c r="J6" s="310"/>
      <c r="K6" s="89" t="s">
        <v>300</v>
      </c>
      <c r="L6" s="89" t="s">
        <v>301</v>
      </c>
      <c r="M6" s="89" t="s">
        <v>302</v>
      </c>
      <c r="N6" s="89" t="s">
        <v>303</v>
      </c>
      <c r="O6" s="89" t="s">
        <v>304</v>
      </c>
    </row>
    <row r="7" s="302" customFormat="1" customHeight="1" spans="1:10">
      <c r="A7" s="311">
        <v>1</v>
      </c>
      <c r="B7" s="312" t="s">
        <v>305</v>
      </c>
      <c r="C7" s="313" t="s">
        <v>306</v>
      </c>
      <c r="D7" s="112"/>
      <c r="E7" s="314"/>
      <c r="F7" s="112"/>
      <c r="G7" s="112"/>
      <c r="H7" s="51">
        <f>G7-F7</f>
        <v>0</v>
      </c>
      <c r="I7" s="51">
        <f>IF(F7=0,0,H7/ABS(F7))*100</f>
        <v>0</v>
      </c>
      <c r="J7" s="324"/>
    </row>
    <row r="8" s="302" customFormat="1" customHeight="1" spans="1:10">
      <c r="A8" s="311">
        <v>2</v>
      </c>
      <c r="B8" s="315"/>
      <c r="C8" s="311"/>
      <c r="D8" s="112"/>
      <c r="E8" s="314"/>
      <c r="F8" s="112"/>
      <c r="G8" s="112"/>
      <c r="H8" s="51"/>
      <c r="I8" s="51"/>
      <c r="J8" s="324"/>
    </row>
    <row r="9" s="302" customFormat="1" customHeight="1" spans="1:10">
      <c r="A9" s="311">
        <v>3</v>
      </c>
      <c r="B9" s="315"/>
      <c r="C9" s="311"/>
      <c r="D9" s="112"/>
      <c r="E9" s="314"/>
      <c r="F9" s="112"/>
      <c r="G9" s="112"/>
      <c r="H9" s="51"/>
      <c r="I9" s="51"/>
      <c r="J9" s="324"/>
    </row>
    <row r="10" s="302" customFormat="1" customHeight="1" spans="1:10">
      <c r="A10" s="311">
        <v>4</v>
      </c>
      <c r="B10" s="315"/>
      <c r="C10" s="311"/>
      <c r="D10" s="112"/>
      <c r="E10" s="314"/>
      <c r="F10" s="112"/>
      <c r="G10" s="112"/>
      <c r="H10" s="51"/>
      <c r="I10" s="51"/>
      <c r="J10" s="324"/>
    </row>
    <row r="11" s="302" customFormat="1" customHeight="1" spans="1:10">
      <c r="A11" s="311">
        <v>5</v>
      </c>
      <c r="B11" s="315"/>
      <c r="C11" s="311"/>
      <c r="D11" s="112"/>
      <c r="E11" s="314"/>
      <c r="F11" s="112"/>
      <c r="G11" s="112"/>
      <c r="H11" s="51"/>
      <c r="I11" s="51"/>
      <c r="J11" s="324"/>
    </row>
    <row r="12" s="302" customFormat="1" customHeight="1" spans="1:10">
      <c r="A12" s="311">
        <v>6</v>
      </c>
      <c r="B12" s="315"/>
      <c r="C12" s="311"/>
      <c r="D12" s="112"/>
      <c r="E12" s="314"/>
      <c r="F12" s="112"/>
      <c r="G12" s="112"/>
      <c r="H12" s="51"/>
      <c r="I12" s="51"/>
      <c r="J12" s="324"/>
    </row>
    <row r="13" s="302" customFormat="1" customHeight="1" spans="1:10">
      <c r="A13" s="311">
        <v>7</v>
      </c>
      <c r="B13" s="315"/>
      <c r="C13" s="311"/>
      <c r="D13" s="112"/>
      <c r="E13" s="314"/>
      <c r="F13" s="112"/>
      <c r="G13" s="112"/>
      <c r="H13" s="51"/>
      <c r="I13" s="51"/>
      <c r="J13" s="324"/>
    </row>
    <row r="14" s="302" customFormat="1" customHeight="1" spans="1:10">
      <c r="A14" s="311">
        <v>8</v>
      </c>
      <c r="B14" s="315"/>
      <c r="C14" s="311"/>
      <c r="D14" s="112"/>
      <c r="E14" s="314"/>
      <c r="F14" s="112"/>
      <c r="G14" s="112"/>
      <c r="H14" s="51"/>
      <c r="I14" s="51"/>
      <c r="J14" s="324"/>
    </row>
    <row r="15" s="302" customFormat="1" customHeight="1" spans="1:10">
      <c r="A15" s="311">
        <v>9</v>
      </c>
      <c r="B15" s="315"/>
      <c r="C15" s="311"/>
      <c r="D15" s="112"/>
      <c r="E15" s="314"/>
      <c r="F15" s="112"/>
      <c r="G15" s="112"/>
      <c r="H15" s="51"/>
      <c r="I15" s="51"/>
      <c r="J15" s="324"/>
    </row>
    <row r="16" s="302" customFormat="1" customHeight="1" spans="1:10">
      <c r="A16" s="311">
        <v>10</v>
      </c>
      <c r="B16" s="315"/>
      <c r="C16" s="311"/>
      <c r="D16" s="112"/>
      <c r="E16" s="314"/>
      <c r="F16" s="112"/>
      <c r="G16" s="112"/>
      <c r="H16" s="51"/>
      <c r="I16" s="51"/>
      <c r="J16" s="324"/>
    </row>
    <row r="17" s="302" customFormat="1" customHeight="1" spans="1:10">
      <c r="A17" s="311">
        <v>11</v>
      </c>
      <c r="B17" s="315"/>
      <c r="C17" s="311"/>
      <c r="D17" s="112"/>
      <c r="E17" s="314"/>
      <c r="F17" s="112"/>
      <c r="G17" s="112"/>
      <c r="H17" s="51"/>
      <c r="I17" s="51"/>
      <c r="J17" s="324"/>
    </row>
    <row r="18" s="302" customFormat="1" customHeight="1" spans="1:10">
      <c r="A18" s="311">
        <v>12</v>
      </c>
      <c r="B18" s="315"/>
      <c r="C18" s="311"/>
      <c r="D18" s="112"/>
      <c r="E18" s="314"/>
      <c r="F18" s="112"/>
      <c r="G18" s="112"/>
      <c r="H18" s="51"/>
      <c r="I18" s="51"/>
      <c r="J18" s="324"/>
    </row>
    <row r="19" s="302" customFormat="1" customHeight="1" spans="1:10">
      <c r="A19" s="311">
        <v>13</v>
      </c>
      <c r="B19" s="315"/>
      <c r="C19" s="311"/>
      <c r="D19" s="112"/>
      <c r="E19" s="314"/>
      <c r="F19" s="112"/>
      <c r="G19" s="112"/>
      <c r="H19" s="51"/>
      <c r="I19" s="51"/>
      <c r="J19" s="324"/>
    </row>
    <row r="20" s="302" customFormat="1" customHeight="1" spans="1:10">
      <c r="A20" s="311">
        <v>14</v>
      </c>
      <c r="B20" s="315"/>
      <c r="C20" s="311"/>
      <c r="D20" s="112"/>
      <c r="E20" s="314"/>
      <c r="F20" s="112"/>
      <c r="G20" s="112"/>
      <c r="H20" s="51"/>
      <c r="I20" s="51"/>
      <c r="J20" s="324"/>
    </row>
    <row r="21" s="302" customFormat="1" customHeight="1" spans="1:10">
      <c r="A21" s="311">
        <v>15</v>
      </c>
      <c r="B21" s="315"/>
      <c r="C21" s="311"/>
      <c r="D21" s="112"/>
      <c r="E21" s="314"/>
      <c r="F21" s="112"/>
      <c r="G21" s="112"/>
      <c r="H21" s="51"/>
      <c r="I21" s="51"/>
      <c r="J21" s="324"/>
    </row>
    <row r="22" s="302" customFormat="1" customHeight="1" spans="1:10">
      <c r="A22" s="311">
        <v>16</v>
      </c>
      <c r="B22" s="315"/>
      <c r="C22" s="311"/>
      <c r="D22" s="112"/>
      <c r="E22" s="314"/>
      <c r="F22" s="112"/>
      <c r="G22" s="112"/>
      <c r="H22" s="51"/>
      <c r="I22" s="51"/>
      <c r="J22" s="324"/>
    </row>
    <row r="23" s="302" customFormat="1" customHeight="1" spans="1:10">
      <c r="A23" s="311">
        <v>17</v>
      </c>
      <c r="B23" s="315"/>
      <c r="C23" s="311"/>
      <c r="D23" s="112"/>
      <c r="E23" s="314"/>
      <c r="F23" s="112"/>
      <c r="G23" s="112"/>
      <c r="H23" s="51"/>
      <c r="I23" s="51"/>
      <c r="J23" s="324"/>
    </row>
    <row r="24" s="302" customFormat="1" customHeight="1" spans="1:10">
      <c r="A24" s="311">
        <v>18</v>
      </c>
      <c r="B24" s="315"/>
      <c r="C24" s="311"/>
      <c r="D24" s="112"/>
      <c r="E24" s="314"/>
      <c r="F24" s="112"/>
      <c r="G24" s="112"/>
      <c r="H24" s="51"/>
      <c r="I24" s="51"/>
      <c r="J24" s="324"/>
    </row>
    <row r="25" s="302" customFormat="1" customHeight="1" spans="1:10">
      <c r="A25" s="311">
        <v>19</v>
      </c>
      <c r="B25" s="315"/>
      <c r="C25" s="311"/>
      <c r="D25" s="112"/>
      <c r="E25" s="314"/>
      <c r="F25" s="112"/>
      <c r="G25" s="112"/>
      <c r="H25" s="51"/>
      <c r="I25" s="51"/>
      <c r="J25" s="324"/>
    </row>
    <row r="26" s="302" customFormat="1" customHeight="1" spans="1:10">
      <c r="A26" s="311">
        <v>20</v>
      </c>
      <c r="B26" s="315"/>
      <c r="C26" s="311"/>
      <c r="D26" s="112"/>
      <c r="E26" s="314"/>
      <c r="F26" s="112"/>
      <c r="G26" s="112"/>
      <c r="H26" s="51"/>
      <c r="I26" s="51"/>
      <c r="J26" s="324"/>
    </row>
    <row r="27" s="302" customFormat="1" customHeight="1" spans="1:10">
      <c r="A27" s="316" t="s">
        <v>307</v>
      </c>
      <c r="B27" s="317"/>
      <c r="C27" s="317"/>
      <c r="D27" s="317"/>
      <c r="E27" s="318"/>
      <c r="F27" s="103">
        <f>SUM(F7:F26)</f>
        <v>0</v>
      </c>
      <c r="G27" s="103">
        <f>SUM(G7:G26)</f>
        <v>0</v>
      </c>
      <c r="H27" s="103">
        <f>IF(SUM(H7:H26)-(G27-F27)&lt;0.001,SUM(H7:H26),"false")</f>
        <v>0</v>
      </c>
      <c r="I27" s="51">
        <f>IF(F27=0,0,H27/ABS(F27))*100</f>
        <v>0</v>
      </c>
      <c r="J27" s="325"/>
    </row>
    <row r="28" s="39" customFormat="1" customHeight="1" spans="1:10">
      <c r="A28" s="32"/>
      <c r="B28" s="10"/>
      <c r="C28" s="10"/>
      <c r="D28" s="33"/>
      <c r="E28" s="33"/>
      <c r="F28" s="33"/>
      <c r="G28" s="34"/>
      <c r="H28" s="34"/>
      <c r="I28" s="34"/>
      <c r="J28" s="34"/>
    </row>
    <row r="29" s="39" customFormat="1" customHeight="1" spans="1:10">
      <c r="A29" s="35" t="str">
        <f>表头信息!D8&amp;表头信息!E8</f>
        <v>产权持有单位填表人：谭勃</v>
      </c>
      <c r="B29" s="35"/>
      <c r="C29" s="35"/>
      <c r="D29" s="35"/>
      <c r="E29" s="35"/>
      <c r="H29" s="37" t="str">
        <f>表头信息!D20&amp;表头信息!E23</f>
        <v>评估人员：柳青、殷涛</v>
      </c>
      <c r="I29" s="37"/>
      <c r="J29" s="37"/>
    </row>
    <row r="30" s="39" customFormat="1" customHeight="1" spans="1:4">
      <c r="A30" s="38" t="str">
        <f>表头信息!D11&amp;表头信息!E11</f>
        <v>填表日期：2022年11月2日</v>
      </c>
      <c r="B30" s="36"/>
      <c r="C30" s="36"/>
      <c r="D30" s="36"/>
    </row>
    <row r="31" customHeight="1" spans="4:6">
      <c r="D31" s="319"/>
      <c r="E31" s="319"/>
      <c r="F31" s="319"/>
    </row>
  </sheetData>
  <protectedRanges>
    <protectedRange sqref="J7:J26 A7:G26" name="区域1"/>
  </protectedRanges>
  <mergeCells count="18">
    <mergeCell ref="A1:J1"/>
    <mergeCell ref="A2:J2"/>
    <mergeCell ref="I3:J3"/>
    <mergeCell ref="H4:J4"/>
    <mergeCell ref="A27:E27"/>
    <mergeCell ref="D28:F28"/>
    <mergeCell ref="A29:E29"/>
    <mergeCell ref="H29:J29"/>
    <mergeCell ref="A5:A6"/>
    <mergeCell ref="B5:B6"/>
    <mergeCell ref="C5:C6"/>
    <mergeCell ref="D5:D6"/>
    <mergeCell ref="E5:E6"/>
    <mergeCell ref="F5:F6"/>
    <mergeCell ref="G5:G6"/>
    <mergeCell ref="H5:H6"/>
    <mergeCell ref="I5:I6"/>
    <mergeCell ref="J5:J6"/>
  </mergeCells>
  <conditionalFormatting sqref="K5:O6">
    <cfRule type="expression" dxfId="0" priority="1" stopIfTrue="1">
      <formula>$L$8=""</formula>
    </cfRule>
  </conditionalFormatting>
  <hyperlinks>
    <hyperlink ref="A1:J1" location="'3-1货币资金汇总表'!B7" display="=&quot;货币资金—现金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2533" name="Check Box 485" r:id="rId3">
              <controlPr defaultSize="0">
                <anchor moveWithCells="1">
                  <from>
                    <xdr:col>11</xdr:col>
                    <xdr:colOff>88900</xdr:colOff>
                    <xdr:row>0</xdr:row>
                    <xdr:rowOff>89535</xdr:rowOff>
                  </from>
                  <to>
                    <xdr:col>12</xdr:col>
                    <xdr:colOff>311150</xdr:colOff>
                    <xdr:row>1</xdr:row>
                    <xdr:rowOff>6350</xdr:rowOff>
                  </to>
                </anchor>
              </controlPr>
            </control>
          </mc:Choice>
        </mc:AlternateContent>
      </controls>
    </mc:Choice>
  </mc:AlternateConten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1"/>
  <sheetViews>
    <sheetView view="pageBreakPreview" zoomScale="85" zoomScaleNormal="100" workbookViewId="0">
      <pane xSplit="1" ySplit="6" topLeftCell="B7" activePane="bottomRight" state="frozen"/>
      <selection/>
      <selection pane="topRight"/>
      <selection pane="bottomLeft"/>
      <selection pane="bottomRight" activeCell="A1" sqref="A1:K1"/>
    </sheetView>
  </sheetViews>
  <sheetFormatPr defaultColWidth="8.66666666666667" defaultRowHeight="15.75" customHeight="1"/>
  <cols>
    <col min="1" max="1" width="5.75" style="11" customWidth="1"/>
    <col min="2" max="2" width="26.5" style="11" customWidth="1"/>
    <col min="3" max="3" width="5.25" style="11" customWidth="1"/>
    <col min="4" max="4" width="8.08333333333333" style="11" customWidth="1"/>
    <col min="5" max="5" width="11.25" style="11" customWidth="1"/>
    <col min="6" max="10" width="12" style="11" customWidth="1"/>
    <col min="11" max="11" width="13.5" style="11" customWidth="1"/>
    <col min="12" max="32" width="9" style="11"/>
    <col min="33" max="16384" width="8.66666666666667" style="11"/>
  </cols>
  <sheetData>
    <row r="1" s="7" customFormat="1" ht="30" customHeight="1" spans="1:11">
      <c r="A1" s="12" t="str">
        <f>"无形资产—其他无形资产评估"&amp;表头信息!E35</f>
        <v>无形资产—其他无形资产评估明细表</v>
      </c>
      <c r="B1" s="12"/>
      <c r="C1" s="12"/>
      <c r="D1" s="12"/>
      <c r="E1" s="12"/>
      <c r="F1" s="12"/>
      <c r="G1" s="12"/>
      <c r="H1" s="46"/>
      <c r="I1" s="46"/>
      <c r="J1" s="46"/>
      <c r="K1" s="46"/>
    </row>
    <row r="2" customHeight="1" spans="1:11">
      <c r="A2" s="13" t="str">
        <f>表头信息!D5&amp;表头信息!E5</f>
        <v>评估基准日：2022年10月31日</v>
      </c>
      <c r="B2" s="13"/>
      <c r="C2" s="13"/>
      <c r="D2" s="13"/>
      <c r="E2" s="13"/>
      <c r="F2" s="13"/>
      <c r="G2" s="13"/>
      <c r="H2" s="14"/>
      <c r="I2" s="14"/>
      <c r="J2" s="14"/>
      <c r="K2" s="14"/>
    </row>
    <row r="3" customHeight="1" spans="1:11">
      <c r="A3" s="13"/>
      <c r="B3" s="13"/>
      <c r="C3" s="13"/>
      <c r="D3" s="13"/>
      <c r="E3" s="14"/>
      <c r="F3" s="13"/>
      <c r="G3" s="13"/>
      <c r="H3" s="14"/>
      <c r="I3" s="14"/>
      <c r="J3" s="14"/>
      <c r="K3" s="15" t="s">
        <v>944</v>
      </c>
    </row>
    <row r="4" customHeight="1" spans="1:11">
      <c r="A4" s="83" t="str">
        <f>表头信息!D2&amp;表头信息!E2</f>
        <v>产权持有单位：西安曲江楼观旅游农业开发有限公司</v>
      </c>
      <c r="B4" s="18"/>
      <c r="C4" s="18"/>
      <c r="D4" s="18"/>
      <c r="E4" s="18"/>
      <c r="F4" s="18"/>
      <c r="G4" s="18"/>
      <c r="H4" s="18"/>
      <c r="I4" s="18"/>
      <c r="J4" s="18"/>
      <c r="K4" s="19" t="s">
        <v>3</v>
      </c>
    </row>
    <row r="5" s="8" customFormat="1" customHeight="1" spans="1:11">
      <c r="A5" s="20" t="s">
        <v>5</v>
      </c>
      <c r="B5" s="20" t="s">
        <v>945</v>
      </c>
      <c r="C5" s="20" t="s">
        <v>657</v>
      </c>
      <c r="D5" s="20" t="s">
        <v>946</v>
      </c>
      <c r="E5" s="20" t="s">
        <v>947</v>
      </c>
      <c r="F5" s="20" t="s">
        <v>522</v>
      </c>
      <c r="G5" s="20" t="s">
        <v>238</v>
      </c>
      <c r="H5" s="20" t="s">
        <v>239</v>
      </c>
      <c r="I5" s="20" t="s">
        <v>240</v>
      </c>
      <c r="J5" s="20" t="s">
        <v>241</v>
      </c>
      <c r="K5" s="20" t="s">
        <v>8</v>
      </c>
    </row>
    <row r="6" s="8" customFormat="1" customHeight="1" spans="1:11">
      <c r="A6" s="21"/>
      <c r="B6" s="21"/>
      <c r="C6" s="21"/>
      <c r="D6" s="21"/>
      <c r="E6" s="21"/>
      <c r="F6" s="21"/>
      <c r="G6" s="21"/>
      <c r="H6" s="21"/>
      <c r="I6" s="21"/>
      <c r="J6" s="21" t="s">
        <v>314</v>
      </c>
      <c r="K6" s="21"/>
    </row>
    <row r="7" s="9" customFormat="1" customHeight="1" spans="1:11">
      <c r="A7" s="22">
        <v>1</v>
      </c>
      <c r="B7" s="23"/>
      <c r="C7" s="24"/>
      <c r="D7" s="73"/>
      <c r="E7" s="73"/>
      <c r="F7" s="25"/>
      <c r="G7" s="112"/>
      <c r="H7" s="112"/>
      <c r="I7" s="51">
        <f>H7-G7</f>
        <v>0</v>
      </c>
      <c r="J7" s="51">
        <f>IF(G7=0,0,I7/ABS(G7))*100</f>
        <v>0</v>
      </c>
      <c r="K7" s="26"/>
    </row>
    <row r="8" s="9" customFormat="1" customHeight="1" spans="1:11">
      <c r="A8" s="22">
        <v>2</v>
      </c>
      <c r="B8" s="23"/>
      <c r="C8" s="24"/>
      <c r="D8" s="73"/>
      <c r="E8" s="73"/>
      <c r="F8" s="25"/>
      <c r="G8" s="112"/>
      <c r="H8" s="112"/>
      <c r="I8" s="51">
        <f t="shared" ref="I8:I26" si="0">H8-G8</f>
        <v>0</v>
      </c>
      <c r="J8" s="51">
        <f t="shared" ref="J8:J27" si="1">IF(G8=0,0,I8/ABS(G8))*100</f>
        <v>0</v>
      </c>
      <c r="K8" s="26"/>
    </row>
    <row r="9" s="9" customFormat="1" customHeight="1" spans="1:11">
      <c r="A9" s="22">
        <v>3</v>
      </c>
      <c r="B9" s="23"/>
      <c r="C9" s="24"/>
      <c r="D9" s="73"/>
      <c r="E9" s="73"/>
      <c r="F9" s="25"/>
      <c r="G9" s="112"/>
      <c r="H9" s="112"/>
      <c r="I9" s="51">
        <f t="shared" si="0"/>
        <v>0</v>
      </c>
      <c r="J9" s="51">
        <f t="shared" si="1"/>
        <v>0</v>
      </c>
      <c r="K9" s="26"/>
    </row>
    <row r="10" s="9" customFormat="1" customHeight="1" spans="1:11">
      <c r="A10" s="22">
        <v>4</v>
      </c>
      <c r="B10" s="23"/>
      <c r="C10" s="24"/>
      <c r="D10" s="73"/>
      <c r="E10" s="73"/>
      <c r="F10" s="25"/>
      <c r="G10" s="112"/>
      <c r="H10" s="112"/>
      <c r="I10" s="51">
        <f t="shared" si="0"/>
        <v>0</v>
      </c>
      <c r="J10" s="51">
        <f t="shared" si="1"/>
        <v>0</v>
      </c>
      <c r="K10" s="26"/>
    </row>
    <row r="11" s="9" customFormat="1" customHeight="1" spans="1:11">
      <c r="A11" s="22">
        <v>5</v>
      </c>
      <c r="B11" s="23"/>
      <c r="C11" s="24"/>
      <c r="D11" s="73"/>
      <c r="E11" s="73"/>
      <c r="F11" s="25"/>
      <c r="G11" s="112"/>
      <c r="H11" s="112"/>
      <c r="I11" s="51">
        <f t="shared" si="0"/>
        <v>0</v>
      </c>
      <c r="J11" s="51">
        <f t="shared" si="1"/>
        <v>0</v>
      </c>
      <c r="K11" s="26"/>
    </row>
    <row r="12" s="9" customFormat="1" customHeight="1" spans="1:11">
      <c r="A12" s="22">
        <v>6</v>
      </c>
      <c r="B12" s="23"/>
      <c r="C12" s="24"/>
      <c r="D12" s="73"/>
      <c r="E12" s="73"/>
      <c r="F12" s="25"/>
      <c r="G12" s="112"/>
      <c r="H12" s="112"/>
      <c r="I12" s="51">
        <f t="shared" si="0"/>
        <v>0</v>
      </c>
      <c r="J12" s="51">
        <f t="shared" si="1"/>
        <v>0</v>
      </c>
      <c r="K12" s="26"/>
    </row>
    <row r="13" s="9" customFormat="1" customHeight="1" spans="1:11">
      <c r="A13" s="22">
        <v>7</v>
      </c>
      <c r="B13" s="23"/>
      <c r="C13" s="24"/>
      <c r="D13" s="73"/>
      <c r="E13" s="73"/>
      <c r="F13" s="25"/>
      <c r="G13" s="112"/>
      <c r="H13" s="112"/>
      <c r="I13" s="51">
        <f t="shared" si="0"/>
        <v>0</v>
      </c>
      <c r="J13" s="51">
        <f t="shared" si="1"/>
        <v>0</v>
      </c>
      <c r="K13" s="26"/>
    </row>
    <row r="14" s="9" customFormat="1" customHeight="1" spans="1:11">
      <c r="A14" s="22">
        <v>8</v>
      </c>
      <c r="B14" s="23"/>
      <c r="C14" s="24"/>
      <c r="D14" s="73"/>
      <c r="E14" s="73"/>
      <c r="F14" s="25"/>
      <c r="G14" s="112"/>
      <c r="H14" s="112"/>
      <c r="I14" s="51">
        <f t="shared" si="0"/>
        <v>0</v>
      </c>
      <c r="J14" s="51">
        <f t="shared" si="1"/>
        <v>0</v>
      </c>
      <c r="K14" s="26"/>
    </row>
    <row r="15" s="9" customFormat="1" customHeight="1" spans="1:11">
      <c r="A15" s="22">
        <v>9</v>
      </c>
      <c r="B15" s="23"/>
      <c r="C15" s="24"/>
      <c r="D15" s="73"/>
      <c r="E15" s="73"/>
      <c r="F15" s="25"/>
      <c r="G15" s="112"/>
      <c r="H15" s="112"/>
      <c r="I15" s="51">
        <f t="shared" si="0"/>
        <v>0</v>
      </c>
      <c r="J15" s="51">
        <f t="shared" si="1"/>
        <v>0</v>
      </c>
      <c r="K15" s="26"/>
    </row>
    <row r="16" s="9" customFormat="1" customHeight="1" spans="1:11">
      <c r="A16" s="22">
        <v>10</v>
      </c>
      <c r="B16" s="23"/>
      <c r="C16" s="24"/>
      <c r="D16" s="73"/>
      <c r="E16" s="73"/>
      <c r="F16" s="25"/>
      <c r="G16" s="112"/>
      <c r="H16" s="112"/>
      <c r="I16" s="51">
        <f t="shared" si="0"/>
        <v>0</v>
      </c>
      <c r="J16" s="51">
        <f t="shared" si="1"/>
        <v>0</v>
      </c>
      <c r="K16" s="26"/>
    </row>
    <row r="17" s="9" customFormat="1" customHeight="1" spans="1:11">
      <c r="A17" s="22">
        <v>11</v>
      </c>
      <c r="B17" s="23"/>
      <c r="C17" s="24"/>
      <c r="D17" s="73"/>
      <c r="E17" s="73"/>
      <c r="F17" s="25"/>
      <c r="G17" s="112"/>
      <c r="H17" s="112"/>
      <c r="I17" s="51">
        <f t="shared" si="0"/>
        <v>0</v>
      </c>
      <c r="J17" s="51">
        <f t="shared" si="1"/>
        <v>0</v>
      </c>
      <c r="K17" s="26"/>
    </row>
    <row r="18" s="9" customFormat="1" customHeight="1" spans="1:11">
      <c r="A18" s="22">
        <v>12</v>
      </c>
      <c r="B18" s="23"/>
      <c r="C18" s="24"/>
      <c r="D18" s="73"/>
      <c r="E18" s="73"/>
      <c r="F18" s="25"/>
      <c r="G18" s="112"/>
      <c r="H18" s="112"/>
      <c r="I18" s="51">
        <f t="shared" si="0"/>
        <v>0</v>
      </c>
      <c r="J18" s="51">
        <f t="shared" si="1"/>
        <v>0</v>
      </c>
      <c r="K18" s="26"/>
    </row>
    <row r="19" s="9" customFormat="1" customHeight="1" spans="1:11">
      <c r="A19" s="22">
        <v>13</v>
      </c>
      <c r="B19" s="23"/>
      <c r="C19" s="24"/>
      <c r="D19" s="73"/>
      <c r="E19" s="73"/>
      <c r="F19" s="25"/>
      <c r="G19" s="112"/>
      <c r="H19" s="112"/>
      <c r="I19" s="51">
        <f t="shared" si="0"/>
        <v>0</v>
      </c>
      <c r="J19" s="51">
        <f t="shared" si="1"/>
        <v>0</v>
      </c>
      <c r="K19" s="26"/>
    </row>
    <row r="20" s="9" customFormat="1" customHeight="1" spans="1:11">
      <c r="A20" s="22">
        <v>14</v>
      </c>
      <c r="B20" s="23"/>
      <c r="C20" s="24"/>
      <c r="D20" s="73"/>
      <c r="E20" s="73"/>
      <c r="F20" s="25"/>
      <c r="G20" s="112"/>
      <c r="H20" s="112"/>
      <c r="I20" s="51">
        <f t="shared" si="0"/>
        <v>0</v>
      </c>
      <c r="J20" s="51">
        <f t="shared" si="1"/>
        <v>0</v>
      </c>
      <c r="K20" s="26"/>
    </row>
    <row r="21" s="9" customFormat="1" customHeight="1" spans="1:11">
      <c r="A21" s="22">
        <v>15</v>
      </c>
      <c r="B21" s="23"/>
      <c r="C21" s="24"/>
      <c r="D21" s="73"/>
      <c r="E21" s="73"/>
      <c r="F21" s="25"/>
      <c r="G21" s="112"/>
      <c r="H21" s="112"/>
      <c r="I21" s="51">
        <f t="shared" si="0"/>
        <v>0</v>
      </c>
      <c r="J21" s="51">
        <f t="shared" si="1"/>
        <v>0</v>
      </c>
      <c r="K21" s="26"/>
    </row>
    <row r="22" s="9" customFormat="1" customHeight="1" spans="1:11">
      <c r="A22" s="22">
        <v>16</v>
      </c>
      <c r="B22" s="23"/>
      <c r="C22" s="24"/>
      <c r="D22" s="73"/>
      <c r="E22" s="73"/>
      <c r="F22" s="25"/>
      <c r="G22" s="112"/>
      <c r="H22" s="112"/>
      <c r="I22" s="51">
        <f t="shared" si="0"/>
        <v>0</v>
      </c>
      <c r="J22" s="51">
        <f t="shared" si="1"/>
        <v>0</v>
      </c>
      <c r="K22" s="26"/>
    </row>
    <row r="23" s="9" customFormat="1" customHeight="1" spans="1:11">
      <c r="A23" s="22">
        <v>17</v>
      </c>
      <c r="B23" s="23"/>
      <c r="C23" s="24"/>
      <c r="D23" s="73"/>
      <c r="E23" s="73"/>
      <c r="F23" s="25"/>
      <c r="G23" s="112"/>
      <c r="H23" s="112"/>
      <c r="I23" s="51">
        <f t="shared" si="0"/>
        <v>0</v>
      </c>
      <c r="J23" s="51">
        <f t="shared" si="1"/>
        <v>0</v>
      </c>
      <c r="K23" s="26"/>
    </row>
    <row r="24" s="9" customFormat="1" customHeight="1" spans="1:11">
      <c r="A24" s="22">
        <v>18</v>
      </c>
      <c r="B24" s="23"/>
      <c r="C24" s="24"/>
      <c r="D24" s="73"/>
      <c r="E24" s="73"/>
      <c r="F24" s="25"/>
      <c r="G24" s="112"/>
      <c r="H24" s="112"/>
      <c r="I24" s="51">
        <f t="shared" si="0"/>
        <v>0</v>
      </c>
      <c r="J24" s="51">
        <f t="shared" si="1"/>
        <v>0</v>
      </c>
      <c r="K24" s="26"/>
    </row>
    <row r="25" s="9" customFormat="1" customHeight="1" spans="1:11">
      <c r="A25" s="22">
        <v>19</v>
      </c>
      <c r="B25" s="23"/>
      <c r="C25" s="24"/>
      <c r="D25" s="73"/>
      <c r="E25" s="73"/>
      <c r="F25" s="25"/>
      <c r="G25" s="112"/>
      <c r="H25" s="112"/>
      <c r="I25" s="51">
        <f t="shared" si="0"/>
        <v>0</v>
      </c>
      <c r="J25" s="51">
        <f t="shared" si="1"/>
        <v>0</v>
      </c>
      <c r="K25" s="26"/>
    </row>
    <row r="26" s="9" customFormat="1" customHeight="1" spans="1:11">
      <c r="A26" s="22">
        <v>20</v>
      </c>
      <c r="B26" s="23"/>
      <c r="C26" s="24"/>
      <c r="D26" s="73"/>
      <c r="E26" s="73"/>
      <c r="F26" s="25"/>
      <c r="G26" s="112"/>
      <c r="H26" s="112"/>
      <c r="I26" s="51">
        <f t="shared" si="0"/>
        <v>0</v>
      </c>
      <c r="J26" s="51">
        <f t="shared" si="1"/>
        <v>0</v>
      </c>
      <c r="K26" s="26"/>
    </row>
    <row r="27" s="9" customFormat="1" customHeight="1" spans="1:11">
      <c r="A27" s="27" t="s">
        <v>307</v>
      </c>
      <c r="B27" s="28"/>
      <c r="C27" s="28"/>
      <c r="D27" s="28"/>
      <c r="E27" s="29"/>
      <c r="F27" s="123">
        <f>SUM(F7:F26)</f>
        <v>0</v>
      </c>
      <c r="G27" s="103">
        <f>SUM(G7:G26)</f>
        <v>0</v>
      </c>
      <c r="H27" s="103">
        <f>SUM(H7:H26)</f>
        <v>0</v>
      </c>
      <c r="I27" s="113">
        <f>IF(SUM(I7:I26)-(H27-G27)&lt;0.001,SUM(I7:I26),"false")</f>
        <v>0</v>
      </c>
      <c r="J27" s="51">
        <f t="shared" si="1"/>
        <v>0</v>
      </c>
      <c r="K27" s="31"/>
    </row>
    <row r="28" s="10" customFormat="1" customHeight="1" spans="1:11">
      <c r="A28" s="32"/>
      <c r="D28" s="33"/>
      <c r="E28" s="33"/>
      <c r="F28" s="33"/>
      <c r="G28" s="34"/>
      <c r="H28" s="34"/>
      <c r="I28" s="34"/>
      <c r="J28" s="34"/>
      <c r="K28" s="34"/>
    </row>
    <row r="29" s="10" customFormat="1" customHeight="1" spans="1:11">
      <c r="A29" s="35" t="str">
        <f>表头信息!D8&amp;表头信息!E8</f>
        <v>产权持有单位填表人：谭勃</v>
      </c>
      <c r="B29" s="35"/>
      <c r="C29" s="35"/>
      <c r="D29" s="35"/>
      <c r="E29" s="35"/>
      <c r="F29" s="39"/>
      <c r="H29" s="37" t="str">
        <f>表头信息!D20&amp;表头信息!E23</f>
        <v>评估人员：柳青、殷涛</v>
      </c>
      <c r="I29" s="37"/>
      <c r="J29" s="37"/>
      <c r="K29" s="37"/>
    </row>
    <row r="30" s="10" customFormat="1" customHeight="1" spans="1:10">
      <c r="A30" s="38" t="str">
        <f>表头信息!D11&amp;表头信息!E11</f>
        <v>填表日期：2022年11月2日</v>
      </c>
      <c r="B30" s="36"/>
      <c r="C30" s="36"/>
      <c r="D30" s="36"/>
      <c r="E30" s="39"/>
      <c r="F30" s="39"/>
      <c r="H30" s="39"/>
      <c r="I30" s="39"/>
      <c r="J30" s="39"/>
    </row>
    <row r="31" customHeight="1" spans="4:7">
      <c r="D31" s="71"/>
      <c r="F31" s="71"/>
      <c r="G31" s="71"/>
    </row>
  </sheetData>
  <protectedRanges>
    <protectedRange sqref="A7:H26 K7:K26" name="区域1"/>
  </protectedRanges>
  <mergeCells count="17">
    <mergeCell ref="A1:K1"/>
    <mergeCell ref="A2:K2"/>
    <mergeCell ref="A27:E27"/>
    <mergeCell ref="D28:F28"/>
    <mergeCell ref="A29:E29"/>
    <mergeCell ref="H29:K29"/>
    <mergeCell ref="A5:A6"/>
    <mergeCell ref="B5:B6"/>
    <mergeCell ref="C5:C6"/>
    <mergeCell ref="D5:D6"/>
    <mergeCell ref="E5:E6"/>
    <mergeCell ref="F5:F6"/>
    <mergeCell ref="G5:G6"/>
    <mergeCell ref="H5:H6"/>
    <mergeCell ref="I5:I6"/>
    <mergeCell ref="J5:J6"/>
    <mergeCell ref="K5:K6"/>
  </mergeCells>
  <hyperlinks>
    <hyperlink ref="A1:K1" location="'4-13无形资产汇总'!B9" display="=&quot;无形资产—其他无形资产评估&quot;&amp;表头信息!E35"/>
    <hyperlink ref="E1" location="'4-12无形资产汇总'!B9"/>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361544" name="Check Box 72" r:id="rId3">
              <controlPr defaultSize="0">
                <anchor moveWithCells="1">
                  <from>
                    <xdr:col>11</xdr:col>
                    <xdr:colOff>139700</xdr:colOff>
                    <xdr:row>0</xdr:row>
                    <xdr:rowOff>100965</xdr:rowOff>
                  </from>
                  <to>
                    <xdr:col>13</xdr:col>
                    <xdr:colOff>533400</xdr:colOff>
                    <xdr:row>2</xdr:row>
                    <xdr:rowOff>50800</xdr:rowOff>
                  </to>
                </anchor>
              </controlPr>
            </control>
          </mc:Choice>
        </mc:AlternateContent>
      </controls>
    </mc:Choice>
  </mc:AlternateConten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1"/>
  <sheetViews>
    <sheetView view="pageBreakPreview" zoomScale="85" zoomScaleNormal="100" workbookViewId="0">
      <pane xSplit="1" ySplit="6" topLeftCell="B7" activePane="bottomRight" state="frozen"/>
      <selection/>
      <selection pane="topRight"/>
      <selection pane="bottomLeft"/>
      <selection pane="bottomRight" activeCell="A1" sqref="A1:H1"/>
    </sheetView>
  </sheetViews>
  <sheetFormatPr defaultColWidth="8.66666666666667" defaultRowHeight="15.75" customHeight="1" outlineLevelCol="7"/>
  <cols>
    <col min="1" max="1" width="6.75" style="11" customWidth="1"/>
    <col min="2" max="2" width="33.0833333333333" style="11" customWidth="1"/>
    <col min="3" max="3" width="14" style="11" customWidth="1"/>
    <col min="4" max="7" width="14.3333333333333" style="11" customWidth="1"/>
    <col min="8" max="8" width="19.25" style="11" customWidth="1"/>
    <col min="9" max="32" width="9" style="11"/>
    <col min="33" max="16384" width="8.66666666666667" style="11"/>
  </cols>
  <sheetData>
    <row r="1" s="7" customFormat="1" ht="30" customHeight="1" spans="1:8">
      <c r="A1" s="12" t="str">
        <f>"开发支出评估"&amp;表头信息!E35</f>
        <v>开发支出评估明细表</v>
      </c>
      <c r="B1" s="12"/>
      <c r="C1" s="12"/>
      <c r="D1" s="12"/>
      <c r="E1" s="12"/>
      <c r="F1" s="12"/>
      <c r="G1" s="12"/>
      <c r="H1" s="46"/>
    </row>
    <row r="2" customHeight="1" spans="1:8">
      <c r="A2" s="13" t="str">
        <f>表头信息!D5&amp;表头信息!E5</f>
        <v>评估基准日：2022年10月31日</v>
      </c>
      <c r="B2" s="13"/>
      <c r="C2" s="13"/>
      <c r="D2" s="13"/>
      <c r="E2" s="14"/>
      <c r="F2" s="14"/>
      <c r="G2" s="14"/>
      <c r="H2" s="14"/>
    </row>
    <row r="3" customHeight="1" spans="1:8">
      <c r="A3" s="13"/>
      <c r="B3" s="13"/>
      <c r="C3" s="13"/>
      <c r="D3" s="13"/>
      <c r="E3" s="14"/>
      <c r="F3" s="14"/>
      <c r="G3" s="14"/>
      <c r="H3" s="15" t="s">
        <v>948</v>
      </c>
    </row>
    <row r="4" customHeight="1" spans="1:8">
      <c r="A4" s="83" t="str">
        <f>表头信息!D2&amp;表头信息!E2</f>
        <v>产权持有单位：西安曲江楼观旅游农业开发有限公司</v>
      </c>
      <c r="B4" s="18"/>
      <c r="C4" s="18"/>
      <c r="D4" s="18"/>
      <c r="E4" s="18"/>
      <c r="F4" s="18"/>
      <c r="G4" s="18"/>
      <c r="H4" s="19" t="s">
        <v>3</v>
      </c>
    </row>
    <row r="5" s="8" customFormat="1" customHeight="1" spans="1:8">
      <c r="A5" s="20" t="s">
        <v>5</v>
      </c>
      <c r="B5" s="20" t="s">
        <v>949</v>
      </c>
      <c r="C5" s="20" t="s">
        <v>389</v>
      </c>
      <c r="D5" s="20" t="s">
        <v>238</v>
      </c>
      <c r="E5" s="20" t="s">
        <v>239</v>
      </c>
      <c r="F5" s="20" t="s">
        <v>240</v>
      </c>
      <c r="G5" s="20" t="s">
        <v>241</v>
      </c>
      <c r="H5" s="20" t="s">
        <v>8</v>
      </c>
    </row>
    <row r="6" s="8" customFormat="1" customHeight="1" spans="1:8">
      <c r="A6" s="21"/>
      <c r="B6" s="21"/>
      <c r="C6" s="21"/>
      <c r="D6" s="21"/>
      <c r="E6" s="21"/>
      <c r="F6" s="21"/>
      <c r="G6" s="21" t="s">
        <v>314</v>
      </c>
      <c r="H6" s="21"/>
    </row>
    <row r="7" s="9" customFormat="1" customHeight="1" spans="1:8">
      <c r="A7" s="22">
        <v>1</v>
      </c>
      <c r="B7" s="23"/>
      <c r="C7" s="24"/>
      <c r="D7" s="112"/>
      <c r="E7" s="112"/>
      <c r="F7" s="51">
        <f>E7-D7</f>
        <v>0</v>
      </c>
      <c r="G7" s="51">
        <f>IF(D7=0,0,F7/ABS(D7))*100</f>
        <v>0</v>
      </c>
      <c r="H7" s="26"/>
    </row>
    <row r="8" s="9" customFormat="1" customHeight="1" spans="1:8">
      <c r="A8" s="22">
        <v>2</v>
      </c>
      <c r="B8" s="23"/>
      <c r="C8" s="24"/>
      <c r="D8" s="112"/>
      <c r="E8" s="112"/>
      <c r="F8" s="51">
        <f t="shared" ref="F8:F26" si="0">E8-D8</f>
        <v>0</v>
      </c>
      <c r="G8" s="51">
        <f t="shared" ref="G8:G27" si="1">IF(D8=0,0,F8/ABS(D8))*100</f>
        <v>0</v>
      </c>
      <c r="H8" s="26"/>
    </row>
    <row r="9" s="9" customFormat="1" customHeight="1" spans="1:8">
      <c r="A9" s="22">
        <v>3</v>
      </c>
      <c r="B9" s="23"/>
      <c r="C9" s="24"/>
      <c r="D9" s="112"/>
      <c r="E9" s="112"/>
      <c r="F9" s="51">
        <f t="shared" si="0"/>
        <v>0</v>
      </c>
      <c r="G9" s="51">
        <f t="shared" si="1"/>
        <v>0</v>
      </c>
      <c r="H9" s="26"/>
    </row>
    <row r="10" s="9" customFormat="1" customHeight="1" spans="1:8">
      <c r="A10" s="22">
        <v>4</v>
      </c>
      <c r="B10" s="23"/>
      <c r="C10" s="24"/>
      <c r="D10" s="112"/>
      <c r="E10" s="112"/>
      <c r="F10" s="51">
        <f t="shared" si="0"/>
        <v>0</v>
      </c>
      <c r="G10" s="51">
        <f t="shared" si="1"/>
        <v>0</v>
      </c>
      <c r="H10" s="26"/>
    </row>
    <row r="11" s="9" customFormat="1" customHeight="1" spans="1:8">
      <c r="A11" s="22">
        <v>5</v>
      </c>
      <c r="B11" s="23"/>
      <c r="C11" s="24"/>
      <c r="D11" s="112"/>
      <c r="E11" s="112"/>
      <c r="F11" s="51">
        <f t="shared" si="0"/>
        <v>0</v>
      </c>
      <c r="G11" s="51">
        <f t="shared" si="1"/>
        <v>0</v>
      </c>
      <c r="H11" s="26"/>
    </row>
    <row r="12" s="9" customFormat="1" customHeight="1" spans="1:8">
      <c r="A12" s="22">
        <v>6</v>
      </c>
      <c r="B12" s="23"/>
      <c r="C12" s="24"/>
      <c r="D12" s="112"/>
      <c r="E12" s="112"/>
      <c r="F12" s="51">
        <f t="shared" si="0"/>
        <v>0</v>
      </c>
      <c r="G12" s="51">
        <f t="shared" si="1"/>
        <v>0</v>
      </c>
      <c r="H12" s="26"/>
    </row>
    <row r="13" s="9" customFormat="1" customHeight="1" spans="1:8">
      <c r="A13" s="22">
        <v>7</v>
      </c>
      <c r="B13" s="90"/>
      <c r="C13" s="24"/>
      <c r="D13" s="112"/>
      <c r="E13" s="112"/>
      <c r="F13" s="51">
        <f t="shared" si="0"/>
        <v>0</v>
      </c>
      <c r="G13" s="51">
        <f t="shared" si="1"/>
        <v>0</v>
      </c>
      <c r="H13" s="26"/>
    </row>
    <row r="14" s="9" customFormat="1" customHeight="1" spans="1:8">
      <c r="A14" s="22">
        <v>8</v>
      </c>
      <c r="B14" s="90"/>
      <c r="C14" s="24"/>
      <c r="D14" s="112"/>
      <c r="E14" s="112"/>
      <c r="F14" s="51">
        <f t="shared" si="0"/>
        <v>0</v>
      </c>
      <c r="G14" s="51">
        <f t="shared" si="1"/>
        <v>0</v>
      </c>
      <c r="H14" s="26"/>
    </row>
    <row r="15" s="9" customFormat="1" customHeight="1" spans="1:8">
      <c r="A15" s="22">
        <v>9</v>
      </c>
      <c r="B15" s="90"/>
      <c r="C15" s="24"/>
      <c r="D15" s="112"/>
      <c r="E15" s="112"/>
      <c r="F15" s="51">
        <f t="shared" si="0"/>
        <v>0</v>
      </c>
      <c r="G15" s="51">
        <f t="shared" si="1"/>
        <v>0</v>
      </c>
      <c r="H15" s="26"/>
    </row>
    <row r="16" s="9" customFormat="1" customHeight="1" spans="1:8">
      <c r="A16" s="22">
        <v>10</v>
      </c>
      <c r="B16" s="90"/>
      <c r="C16" s="24"/>
      <c r="D16" s="112"/>
      <c r="E16" s="112"/>
      <c r="F16" s="51">
        <f t="shared" si="0"/>
        <v>0</v>
      </c>
      <c r="G16" s="51">
        <f t="shared" si="1"/>
        <v>0</v>
      </c>
      <c r="H16" s="26"/>
    </row>
    <row r="17" s="9" customFormat="1" customHeight="1" spans="1:8">
      <c r="A17" s="22">
        <v>11</v>
      </c>
      <c r="B17" s="90"/>
      <c r="C17" s="24"/>
      <c r="D17" s="112"/>
      <c r="E17" s="112"/>
      <c r="F17" s="51">
        <f t="shared" si="0"/>
        <v>0</v>
      </c>
      <c r="G17" s="51">
        <f t="shared" si="1"/>
        <v>0</v>
      </c>
      <c r="H17" s="26"/>
    </row>
    <row r="18" s="9" customFormat="1" customHeight="1" spans="1:8">
      <c r="A18" s="22">
        <v>12</v>
      </c>
      <c r="B18" s="90"/>
      <c r="C18" s="24"/>
      <c r="D18" s="112"/>
      <c r="E18" s="112"/>
      <c r="F18" s="51">
        <f t="shared" si="0"/>
        <v>0</v>
      </c>
      <c r="G18" s="51">
        <f t="shared" si="1"/>
        <v>0</v>
      </c>
      <c r="H18" s="26"/>
    </row>
    <row r="19" s="9" customFormat="1" customHeight="1" spans="1:8">
      <c r="A19" s="22">
        <v>13</v>
      </c>
      <c r="B19" s="90"/>
      <c r="C19" s="24"/>
      <c r="D19" s="112"/>
      <c r="E19" s="112"/>
      <c r="F19" s="51">
        <f t="shared" si="0"/>
        <v>0</v>
      </c>
      <c r="G19" s="51">
        <f t="shared" si="1"/>
        <v>0</v>
      </c>
      <c r="H19" s="26"/>
    </row>
    <row r="20" s="9" customFormat="1" customHeight="1" spans="1:8">
      <c r="A20" s="22">
        <v>14</v>
      </c>
      <c r="B20" s="90"/>
      <c r="C20" s="24"/>
      <c r="D20" s="112"/>
      <c r="E20" s="112"/>
      <c r="F20" s="51">
        <f t="shared" si="0"/>
        <v>0</v>
      </c>
      <c r="G20" s="51">
        <f t="shared" si="1"/>
        <v>0</v>
      </c>
      <c r="H20" s="26"/>
    </row>
    <row r="21" s="9" customFormat="1" customHeight="1" spans="1:8">
      <c r="A21" s="22">
        <v>15</v>
      </c>
      <c r="B21" s="90"/>
      <c r="C21" s="24"/>
      <c r="D21" s="112"/>
      <c r="E21" s="112"/>
      <c r="F21" s="51">
        <f t="shared" si="0"/>
        <v>0</v>
      </c>
      <c r="G21" s="51">
        <f t="shared" si="1"/>
        <v>0</v>
      </c>
      <c r="H21" s="26"/>
    </row>
    <row r="22" s="9" customFormat="1" customHeight="1" spans="1:8">
      <c r="A22" s="22">
        <v>16</v>
      </c>
      <c r="B22" s="90"/>
      <c r="C22" s="24"/>
      <c r="D22" s="112"/>
      <c r="E22" s="112"/>
      <c r="F22" s="51">
        <f t="shared" si="0"/>
        <v>0</v>
      </c>
      <c r="G22" s="51">
        <f t="shared" si="1"/>
        <v>0</v>
      </c>
      <c r="H22" s="26"/>
    </row>
    <row r="23" s="9" customFormat="1" customHeight="1" spans="1:8">
      <c r="A23" s="22">
        <v>17</v>
      </c>
      <c r="B23" s="23"/>
      <c r="C23" s="24"/>
      <c r="D23" s="112"/>
      <c r="E23" s="112"/>
      <c r="F23" s="51">
        <f t="shared" si="0"/>
        <v>0</v>
      </c>
      <c r="G23" s="51">
        <f t="shared" si="1"/>
        <v>0</v>
      </c>
      <c r="H23" s="26"/>
    </row>
    <row r="24" s="9" customFormat="1" customHeight="1" spans="1:8">
      <c r="A24" s="22">
        <v>18</v>
      </c>
      <c r="B24" s="23"/>
      <c r="C24" s="24"/>
      <c r="D24" s="112"/>
      <c r="E24" s="112"/>
      <c r="F24" s="51">
        <f t="shared" si="0"/>
        <v>0</v>
      </c>
      <c r="G24" s="51">
        <f t="shared" si="1"/>
        <v>0</v>
      </c>
      <c r="H24" s="26"/>
    </row>
    <row r="25" s="9" customFormat="1" customHeight="1" spans="1:8">
      <c r="A25" s="22">
        <v>19</v>
      </c>
      <c r="B25" s="23"/>
      <c r="C25" s="24"/>
      <c r="D25" s="112"/>
      <c r="E25" s="112"/>
      <c r="F25" s="51">
        <f t="shared" si="0"/>
        <v>0</v>
      </c>
      <c r="G25" s="51">
        <f t="shared" si="1"/>
        <v>0</v>
      </c>
      <c r="H25" s="26"/>
    </row>
    <row r="26" s="9" customFormat="1" customHeight="1" spans="1:8">
      <c r="A26" s="22">
        <v>20</v>
      </c>
      <c r="B26" s="23"/>
      <c r="C26" s="24"/>
      <c r="D26" s="112"/>
      <c r="E26" s="112"/>
      <c r="F26" s="51">
        <f t="shared" si="0"/>
        <v>0</v>
      </c>
      <c r="G26" s="51">
        <f t="shared" si="1"/>
        <v>0</v>
      </c>
      <c r="H26" s="26"/>
    </row>
    <row r="27" s="9" customFormat="1" customHeight="1" spans="1:8">
      <c r="A27" s="27" t="s">
        <v>384</v>
      </c>
      <c r="B27" s="28"/>
      <c r="C27" s="29"/>
      <c r="D27" s="113">
        <f>SUM(D7:D26)</f>
        <v>0</v>
      </c>
      <c r="E27" s="113">
        <f>SUM(E7:E26)</f>
        <v>0</v>
      </c>
      <c r="F27" s="113">
        <f>IF(SUM(F7:F26)-(E27-D27)&lt;0.001,SUM(F7:F26),"false")</f>
        <v>0</v>
      </c>
      <c r="G27" s="51">
        <f t="shared" si="1"/>
        <v>0</v>
      </c>
      <c r="H27" s="31"/>
    </row>
    <row r="28" s="10" customFormat="1" customHeight="1" spans="1:8">
      <c r="A28" s="32"/>
      <c r="D28" s="33"/>
      <c r="E28" s="33"/>
      <c r="F28" s="33"/>
      <c r="G28" s="34"/>
      <c r="H28" s="34"/>
    </row>
    <row r="29" s="10" customFormat="1" customHeight="1" spans="1:8">
      <c r="A29" s="35" t="str">
        <f>表头信息!D8&amp;表头信息!E8</f>
        <v>产权持有单位填表人：谭勃</v>
      </c>
      <c r="B29" s="35"/>
      <c r="C29" s="35"/>
      <c r="D29" s="36"/>
      <c r="E29" s="39"/>
      <c r="F29" s="37" t="str">
        <f>表头信息!D20&amp;表头信息!E23</f>
        <v>评估人员：柳青、殷涛</v>
      </c>
      <c r="G29" s="37"/>
      <c r="H29" s="37"/>
    </row>
    <row r="30" s="10" customFormat="1" customHeight="1" spans="1:8">
      <c r="A30" s="38" t="str">
        <f>表头信息!D11&amp;表头信息!E11</f>
        <v>填表日期：2022年11月2日</v>
      </c>
      <c r="B30" s="36"/>
      <c r="C30" s="36"/>
      <c r="D30" s="36"/>
      <c r="E30" s="39"/>
      <c r="F30" s="39"/>
      <c r="H30" s="39"/>
    </row>
    <row r="31" customHeight="1" spans="4:6">
      <c r="D31" s="71"/>
      <c r="E31" s="71"/>
      <c r="F31" s="71"/>
    </row>
  </sheetData>
  <protectedRanges>
    <protectedRange sqref="H7:H26 A7:E26" name="区域1"/>
  </protectedRanges>
  <mergeCells count="14">
    <mergeCell ref="A1:H1"/>
    <mergeCell ref="A2:H2"/>
    <mergeCell ref="A27:C27"/>
    <mergeCell ref="D28:F28"/>
    <mergeCell ref="A29:C29"/>
    <mergeCell ref="F29:H29"/>
    <mergeCell ref="A5:A6"/>
    <mergeCell ref="B5:B6"/>
    <mergeCell ref="C5:C6"/>
    <mergeCell ref="D5:D6"/>
    <mergeCell ref="E5:E6"/>
    <mergeCell ref="F5:F6"/>
    <mergeCell ref="G5:G6"/>
    <mergeCell ref="H5:H6"/>
  </mergeCells>
  <hyperlinks>
    <hyperlink ref="A1:H1" location="'4-非流动资产汇总'!B20" display="=&quot;开发支出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62568" name="Check Box 72" r:id="rId4">
              <controlPr defaultSize="0">
                <anchor moveWithCells="1">
                  <from>
                    <xdr:col>8</xdr:col>
                    <xdr:colOff>44450</xdr:colOff>
                    <xdr:row>0</xdr:row>
                    <xdr:rowOff>76200</xdr:rowOff>
                  </from>
                  <to>
                    <xdr:col>10</xdr:col>
                    <xdr:colOff>152400</xdr:colOff>
                    <xdr:row>1</xdr:row>
                    <xdr:rowOff>63500</xdr:rowOff>
                  </to>
                </anchor>
              </controlPr>
            </control>
          </mc:Choice>
        </mc:AlternateContent>
      </controls>
    </mc:Choice>
  </mc:AlternateConten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1"/>
  <sheetViews>
    <sheetView view="pageBreakPreview" zoomScale="85" zoomScaleNormal="100" workbookViewId="0">
      <pane xSplit="1" ySplit="6" topLeftCell="B7" activePane="bottomRight" state="frozen"/>
      <selection/>
      <selection pane="topRight"/>
      <selection pane="bottomLeft"/>
      <selection pane="bottomRight" activeCell="A1" sqref="A1:H1"/>
    </sheetView>
  </sheetViews>
  <sheetFormatPr defaultColWidth="8.66666666666667" defaultRowHeight="15.75" customHeight="1" outlineLevelCol="7"/>
  <cols>
    <col min="1" max="1" width="6.75" style="11" customWidth="1"/>
    <col min="2" max="2" width="33.0833333333333" style="11" customWidth="1"/>
    <col min="3" max="3" width="14" style="11" customWidth="1"/>
    <col min="4" max="7" width="14.3333333333333" style="11" customWidth="1"/>
    <col min="8" max="8" width="19.25" style="11" customWidth="1"/>
    <col min="9" max="32" width="9" style="11"/>
    <col min="33" max="16384" width="8.66666666666667" style="11"/>
  </cols>
  <sheetData>
    <row r="1" s="7" customFormat="1" ht="30" customHeight="1" spans="1:8">
      <c r="A1" s="12" t="str">
        <f>"商誉评估"&amp;表头信息!E35</f>
        <v>商誉评估明细表</v>
      </c>
      <c r="B1" s="12"/>
      <c r="C1" s="12"/>
      <c r="D1" s="12"/>
      <c r="E1" s="12"/>
      <c r="F1" s="12"/>
      <c r="G1" s="12"/>
      <c r="H1" s="46"/>
    </row>
    <row r="2" customHeight="1" spans="1:8">
      <c r="A2" s="13" t="str">
        <f>表头信息!D5&amp;表头信息!E5</f>
        <v>评估基准日：2022年10月31日</v>
      </c>
      <c r="B2" s="13"/>
      <c r="C2" s="13"/>
      <c r="D2" s="13"/>
      <c r="E2" s="14"/>
      <c r="F2" s="14"/>
      <c r="G2" s="14"/>
      <c r="H2" s="14"/>
    </row>
    <row r="3" customHeight="1" spans="1:8">
      <c r="A3" s="13"/>
      <c r="B3" s="13"/>
      <c r="C3" s="13"/>
      <c r="D3" s="13"/>
      <c r="E3" s="14"/>
      <c r="F3" s="14"/>
      <c r="G3" s="14"/>
      <c r="H3" s="15" t="s">
        <v>950</v>
      </c>
    </row>
    <row r="4" customHeight="1" spans="1:8">
      <c r="A4" s="83" t="str">
        <f>表头信息!D2&amp;表头信息!E2</f>
        <v>产权持有单位：西安曲江楼观旅游农业开发有限公司</v>
      </c>
      <c r="B4" s="18"/>
      <c r="C4" s="18"/>
      <c r="D4" s="18"/>
      <c r="E4" s="18"/>
      <c r="F4" s="18"/>
      <c r="G4" s="18"/>
      <c r="H4" s="19" t="s">
        <v>3</v>
      </c>
    </row>
    <row r="5" s="8" customFormat="1" customHeight="1" spans="1:8">
      <c r="A5" s="20" t="s">
        <v>5</v>
      </c>
      <c r="B5" s="20" t="s">
        <v>949</v>
      </c>
      <c r="C5" s="20" t="s">
        <v>657</v>
      </c>
      <c r="D5" s="20" t="s">
        <v>238</v>
      </c>
      <c r="E5" s="20" t="s">
        <v>239</v>
      </c>
      <c r="F5" s="20" t="s">
        <v>240</v>
      </c>
      <c r="G5" s="20" t="s">
        <v>241</v>
      </c>
      <c r="H5" s="20" t="s">
        <v>8</v>
      </c>
    </row>
    <row r="6" s="8" customFormat="1" customHeight="1" spans="1:8">
      <c r="A6" s="21"/>
      <c r="B6" s="21"/>
      <c r="C6" s="21"/>
      <c r="D6" s="21"/>
      <c r="E6" s="21"/>
      <c r="F6" s="21"/>
      <c r="G6" s="21" t="s">
        <v>314</v>
      </c>
      <c r="H6" s="21"/>
    </row>
    <row r="7" s="9" customFormat="1" customHeight="1" spans="1:8">
      <c r="A7" s="22">
        <v>1</v>
      </c>
      <c r="B7" s="23"/>
      <c r="C7" s="24"/>
      <c r="D7" s="25"/>
      <c r="E7" s="25"/>
      <c r="F7" s="51">
        <f>E7-D7</f>
        <v>0</v>
      </c>
      <c r="G7" s="51">
        <f>IF(D7=0,0,F7/ABS(D7))*100</f>
        <v>0</v>
      </c>
      <c r="H7" s="26"/>
    </row>
    <row r="8" s="9" customFormat="1" customHeight="1" spans="1:8">
      <c r="A8" s="22">
        <v>2</v>
      </c>
      <c r="B8" s="23"/>
      <c r="C8" s="24"/>
      <c r="D8" s="25"/>
      <c r="E8" s="25"/>
      <c r="F8" s="51">
        <f t="shared" ref="F8:F26" si="0">E8-D8</f>
        <v>0</v>
      </c>
      <c r="G8" s="51">
        <f t="shared" ref="G8:G27" si="1">IF(D8=0,0,F8/ABS(D8))*100</f>
        <v>0</v>
      </c>
      <c r="H8" s="26"/>
    </row>
    <row r="9" s="9" customFormat="1" customHeight="1" spans="1:8">
      <c r="A9" s="22">
        <v>3</v>
      </c>
      <c r="B9" s="23"/>
      <c r="C9" s="24"/>
      <c r="D9" s="25"/>
      <c r="E9" s="25"/>
      <c r="F9" s="51">
        <f t="shared" si="0"/>
        <v>0</v>
      </c>
      <c r="G9" s="51">
        <f t="shared" si="1"/>
        <v>0</v>
      </c>
      <c r="H9" s="26"/>
    </row>
    <row r="10" s="9" customFormat="1" customHeight="1" spans="1:8">
      <c r="A10" s="22">
        <v>4</v>
      </c>
      <c r="B10" s="23"/>
      <c r="C10" s="24"/>
      <c r="D10" s="25"/>
      <c r="E10" s="25"/>
      <c r="F10" s="51">
        <f t="shared" si="0"/>
        <v>0</v>
      </c>
      <c r="G10" s="51">
        <f t="shared" si="1"/>
        <v>0</v>
      </c>
      <c r="H10" s="26"/>
    </row>
    <row r="11" s="9" customFormat="1" customHeight="1" spans="1:8">
      <c r="A11" s="22">
        <v>5</v>
      </c>
      <c r="B11" s="23"/>
      <c r="C11" s="24"/>
      <c r="D11" s="25"/>
      <c r="E11" s="25"/>
      <c r="F11" s="51">
        <f t="shared" si="0"/>
        <v>0</v>
      </c>
      <c r="G11" s="51">
        <f t="shared" si="1"/>
        <v>0</v>
      </c>
      <c r="H11" s="26"/>
    </row>
    <row r="12" s="9" customFormat="1" customHeight="1" spans="1:8">
      <c r="A12" s="22">
        <v>6</v>
      </c>
      <c r="B12" s="23"/>
      <c r="C12" s="24"/>
      <c r="D12" s="25"/>
      <c r="E12" s="25"/>
      <c r="F12" s="51">
        <f t="shared" si="0"/>
        <v>0</v>
      </c>
      <c r="G12" s="51">
        <f t="shared" si="1"/>
        <v>0</v>
      </c>
      <c r="H12" s="26"/>
    </row>
    <row r="13" s="9" customFormat="1" customHeight="1" spans="1:8">
      <c r="A13" s="22">
        <v>7</v>
      </c>
      <c r="B13" s="23"/>
      <c r="C13" s="24"/>
      <c r="D13" s="25"/>
      <c r="E13" s="25"/>
      <c r="F13" s="51">
        <f t="shared" si="0"/>
        <v>0</v>
      </c>
      <c r="G13" s="51">
        <f t="shared" si="1"/>
        <v>0</v>
      </c>
      <c r="H13" s="26"/>
    </row>
    <row r="14" s="9" customFormat="1" customHeight="1" spans="1:8">
      <c r="A14" s="22">
        <v>8</v>
      </c>
      <c r="B14" s="23"/>
      <c r="C14" s="24"/>
      <c r="D14" s="25"/>
      <c r="E14" s="25"/>
      <c r="F14" s="51">
        <f t="shared" si="0"/>
        <v>0</v>
      </c>
      <c r="G14" s="51">
        <f t="shared" si="1"/>
        <v>0</v>
      </c>
      <c r="H14" s="26"/>
    </row>
    <row r="15" s="9" customFormat="1" customHeight="1" spans="1:8">
      <c r="A15" s="22">
        <v>9</v>
      </c>
      <c r="B15" s="23"/>
      <c r="C15" s="24"/>
      <c r="D15" s="25"/>
      <c r="E15" s="25"/>
      <c r="F15" s="51">
        <f t="shared" si="0"/>
        <v>0</v>
      </c>
      <c r="G15" s="51">
        <f t="shared" si="1"/>
        <v>0</v>
      </c>
      <c r="H15" s="26"/>
    </row>
    <row r="16" s="9" customFormat="1" customHeight="1" spans="1:8">
      <c r="A16" s="22">
        <v>10</v>
      </c>
      <c r="B16" s="23"/>
      <c r="C16" s="24"/>
      <c r="D16" s="25"/>
      <c r="E16" s="25"/>
      <c r="F16" s="51">
        <f t="shared" si="0"/>
        <v>0</v>
      </c>
      <c r="G16" s="51">
        <f t="shared" si="1"/>
        <v>0</v>
      </c>
      <c r="H16" s="26"/>
    </row>
    <row r="17" s="9" customFormat="1" customHeight="1" spans="1:8">
      <c r="A17" s="22">
        <v>11</v>
      </c>
      <c r="B17" s="23"/>
      <c r="C17" s="24"/>
      <c r="D17" s="25"/>
      <c r="E17" s="25"/>
      <c r="F17" s="51">
        <f t="shared" si="0"/>
        <v>0</v>
      </c>
      <c r="G17" s="51">
        <f t="shared" si="1"/>
        <v>0</v>
      </c>
      <c r="H17" s="26"/>
    </row>
    <row r="18" s="9" customFormat="1" customHeight="1" spans="1:8">
      <c r="A18" s="22">
        <v>12</v>
      </c>
      <c r="B18" s="23"/>
      <c r="C18" s="24"/>
      <c r="D18" s="25"/>
      <c r="E18" s="25"/>
      <c r="F18" s="51">
        <f t="shared" si="0"/>
        <v>0</v>
      </c>
      <c r="G18" s="51">
        <f t="shared" si="1"/>
        <v>0</v>
      </c>
      <c r="H18" s="26"/>
    </row>
    <row r="19" s="9" customFormat="1" customHeight="1" spans="1:8">
      <c r="A19" s="22">
        <v>13</v>
      </c>
      <c r="B19" s="23"/>
      <c r="C19" s="24"/>
      <c r="D19" s="25"/>
      <c r="E19" s="25"/>
      <c r="F19" s="51">
        <f t="shared" si="0"/>
        <v>0</v>
      </c>
      <c r="G19" s="51">
        <f t="shared" si="1"/>
        <v>0</v>
      </c>
      <c r="H19" s="26"/>
    </row>
    <row r="20" s="9" customFormat="1" customHeight="1" spans="1:8">
      <c r="A20" s="22">
        <v>14</v>
      </c>
      <c r="B20" s="23"/>
      <c r="C20" s="24"/>
      <c r="D20" s="25"/>
      <c r="E20" s="25"/>
      <c r="F20" s="51">
        <f t="shared" si="0"/>
        <v>0</v>
      </c>
      <c r="G20" s="51">
        <f t="shared" si="1"/>
        <v>0</v>
      </c>
      <c r="H20" s="26"/>
    </row>
    <row r="21" s="9" customFormat="1" customHeight="1" spans="1:8">
      <c r="A21" s="22">
        <v>15</v>
      </c>
      <c r="B21" s="23"/>
      <c r="C21" s="24"/>
      <c r="D21" s="25"/>
      <c r="E21" s="25"/>
      <c r="F21" s="51">
        <f t="shared" si="0"/>
        <v>0</v>
      </c>
      <c r="G21" s="51">
        <f t="shared" si="1"/>
        <v>0</v>
      </c>
      <c r="H21" s="26"/>
    </row>
    <row r="22" s="9" customFormat="1" customHeight="1" spans="1:8">
      <c r="A22" s="22">
        <v>16</v>
      </c>
      <c r="B22" s="23"/>
      <c r="C22" s="24"/>
      <c r="D22" s="25"/>
      <c r="E22" s="25"/>
      <c r="F22" s="51">
        <f t="shared" si="0"/>
        <v>0</v>
      </c>
      <c r="G22" s="51">
        <f t="shared" si="1"/>
        <v>0</v>
      </c>
      <c r="H22" s="26"/>
    </row>
    <row r="23" s="9" customFormat="1" customHeight="1" spans="1:8">
      <c r="A23" s="22">
        <v>17</v>
      </c>
      <c r="B23" s="23"/>
      <c r="C23" s="24"/>
      <c r="D23" s="25"/>
      <c r="E23" s="25"/>
      <c r="F23" s="51">
        <f t="shared" si="0"/>
        <v>0</v>
      </c>
      <c r="G23" s="51">
        <f t="shared" si="1"/>
        <v>0</v>
      </c>
      <c r="H23" s="26"/>
    </row>
    <row r="24" s="9" customFormat="1" customHeight="1" spans="1:8">
      <c r="A24" s="22">
        <v>18</v>
      </c>
      <c r="B24" s="23"/>
      <c r="C24" s="24"/>
      <c r="D24" s="25"/>
      <c r="E24" s="25"/>
      <c r="F24" s="51">
        <f t="shared" si="0"/>
        <v>0</v>
      </c>
      <c r="G24" s="51">
        <f t="shared" si="1"/>
        <v>0</v>
      </c>
      <c r="H24" s="26"/>
    </row>
    <row r="25" s="9" customFormat="1" customHeight="1" spans="1:8">
      <c r="A25" s="27" t="s">
        <v>384</v>
      </c>
      <c r="B25" s="28"/>
      <c r="C25" s="29"/>
      <c r="D25" s="51">
        <f>SUM(D7:D24)</f>
        <v>0</v>
      </c>
      <c r="E25" s="51">
        <f>SUM(E7:E24)</f>
        <v>0</v>
      </c>
      <c r="F25" s="113">
        <f>IF(SUM(F7:F24)-(E25-D25)&lt;0.001,SUM(F7:F24),"false")</f>
        <v>0</v>
      </c>
      <c r="G25" s="51">
        <f t="shared" si="1"/>
        <v>0</v>
      </c>
      <c r="H25" s="31"/>
    </row>
    <row r="26" s="9" customFormat="1" customHeight="1" spans="1:8">
      <c r="A26" s="27" t="s">
        <v>951</v>
      </c>
      <c r="B26" s="28"/>
      <c r="C26" s="29"/>
      <c r="D26" s="130"/>
      <c r="E26" s="130"/>
      <c r="F26" s="51">
        <f t="shared" si="0"/>
        <v>0</v>
      </c>
      <c r="G26" s="51">
        <f t="shared" si="1"/>
        <v>0</v>
      </c>
      <c r="H26" s="31"/>
    </row>
    <row r="27" s="9" customFormat="1" customHeight="1" spans="1:8">
      <c r="A27" s="27" t="s">
        <v>291</v>
      </c>
      <c r="B27" s="28"/>
      <c r="C27" s="29"/>
      <c r="D27" s="84">
        <f>D25-D26</f>
        <v>0</v>
      </c>
      <c r="E27" s="84">
        <f>E25-E26</f>
        <v>0</v>
      </c>
      <c r="F27" s="84">
        <f>F25-F26</f>
        <v>0</v>
      </c>
      <c r="G27" s="51">
        <f t="shared" si="1"/>
        <v>0</v>
      </c>
      <c r="H27" s="31"/>
    </row>
    <row r="28" s="10" customFormat="1" customHeight="1" spans="1:8">
      <c r="A28" s="32"/>
      <c r="D28" s="33"/>
      <c r="E28" s="33"/>
      <c r="F28" s="33"/>
      <c r="G28" s="34"/>
      <c r="H28" s="34"/>
    </row>
    <row r="29" s="10" customFormat="1" customHeight="1" spans="1:8">
      <c r="A29" s="35" t="str">
        <f>表头信息!D8&amp;表头信息!E8</f>
        <v>产权持有单位填表人：谭勃</v>
      </c>
      <c r="B29" s="35"/>
      <c r="C29" s="35"/>
      <c r="D29" s="36"/>
      <c r="E29" s="39"/>
      <c r="F29" s="37" t="str">
        <f>表头信息!D20&amp;表头信息!E23</f>
        <v>评估人员：柳青、殷涛</v>
      </c>
      <c r="G29" s="37"/>
      <c r="H29" s="37"/>
    </row>
    <row r="30" s="10" customFormat="1" customHeight="1" spans="1:8">
      <c r="A30" s="38" t="str">
        <f>表头信息!D11&amp;表头信息!E11</f>
        <v>填表日期：2022年11月2日</v>
      </c>
      <c r="B30" s="36"/>
      <c r="C30" s="36"/>
      <c r="D30" s="36"/>
      <c r="E30" s="39"/>
      <c r="F30" s="39"/>
      <c r="H30" s="39"/>
    </row>
    <row r="31" customHeight="1" spans="4:6">
      <c r="D31" s="71"/>
      <c r="E31" s="71"/>
      <c r="F31" s="71"/>
    </row>
  </sheetData>
  <protectedRanges>
    <protectedRange sqref="A7:E24 D26:E26 H7:H24" name="区域1"/>
  </protectedRanges>
  <mergeCells count="16">
    <mergeCell ref="A1:H1"/>
    <mergeCell ref="A2:H2"/>
    <mergeCell ref="A25:C25"/>
    <mergeCell ref="A26:C26"/>
    <mergeCell ref="A27:C27"/>
    <mergeCell ref="D28:F28"/>
    <mergeCell ref="A29:C29"/>
    <mergeCell ref="F29:H29"/>
    <mergeCell ref="A5:A6"/>
    <mergeCell ref="B5:B6"/>
    <mergeCell ref="C5:C6"/>
    <mergeCell ref="D5:D6"/>
    <mergeCell ref="E5:E6"/>
    <mergeCell ref="F5:F6"/>
    <mergeCell ref="G5:G6"/>
    <mergeCell ref="H5:H6"/>
  </mergeCells>
  <hyperlinks>
    <hyperlink ref="A1:H1" location="'4-非流动资产汇总'!B21" display="=&quot;商誉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63592" name="Check Box 72" r:id="rId4">
              <controlPr defaultSize="0">
                <anchor moveWithCells="1">
                  <from>
                    <xdr:col>8</xdr:col>
                    <xdr:colOff>133350</xdr:colOff>
                    <xdr:row>0</xdr:row>
                    <xdr:rowOff>50800</xdr:rowOff>
                  </from>
                  <to>
                    <xdr:col>10</xdr:col>
                    <xdr:colOff>38100</xdr:colOff>
                    <xdr:row>1</xdr:row>
                    <xdr:rowOff>50800</xdr:rowOff>
                  </to>
                </anchor>
              </controlPr>
            </control>
          </mc:Choice>
        </mc:AlternateContent>
      </controls>
    </mc:Choice>
  </mc:AlternateConten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1"/>
  <sheetViews>
    <sheetView view="pageBreakPreview" zoomScale="90" zoomScaleNormal="100" workbookViewId="0">
      <pane xSplit="1" ySplit="6" topLeftCell="B7" activePane="bottomRight" state="frozen"/>
      <selection/>
      <selection pane="topRight"/>
      <selection pane="bottomLeft"/>
      <selection pane="bottomRight" activeCell="A1" sqref="A1:K1"/>
    </sheetView>
  </sheetViews>
  <sheetFormatPr defaultColWidth="8.66666666666667" defaultRowHeight="15.75" customHeight="1"/>
  <cols>
    <col min="1" max="1" width="5.08333333333333" style="11" customWidth="1"/>
    <col min="2" max="2" width="26.5" style="11" customWidth="1"/>
    <col min="3" max="3" width="7.75" style="11" customWidth="1"/>
    <col min="4" max="4" width="8.08333333333333" style="11" customWidth="1"/>
    <col min="5" max="5" width="7" style="11" customWidth="1"/>
    <col min="6" max="10" width="12.5833333333333" style="11" customWidth="1"/>
    <col min="11" max="11" width="13.0833333333333" style="11" customWidth="1"/>
    <col min="12" max="12" width="7.5" style="11" customWidth="1"/>
    <col min="13" max="13" width="16.5" style="11" customWidth="1"/>
    <col min="14" max="32" width="9" style="11"/>
    <col min="33" max="16384" width="8.66666666666667" style="11"/>
  </cols>
  <sheetData>
    <row r="1" s="7" customFormat="1" ht="30" customHeight="1" spans="1:11">
      <c r="A1" s="12" t="str">
        <f>"长期待摊费用评估"&amp;表头信息!E35</f>
        <v>长期待摊费用评估明细表</v>
      </c>
      <c r="B1" s="12"/>
      <c r="C1" s="12"/>
      <c r="D1" s="12"/>
      <c r="E1" s="12"/>
      <c r="F1" s="12"/>
      <c r="G1" s="12"/>
      <c r="H1" s="12"/>
      <c r="I1" s="12"/>
      <c r="J1" s="12"/>
      <c r="K1" s="12"/>
    </row>
    <row r="2" customHeight="1" spans="1:11">
      <c r="A2" s="13" t="str">
        <f>表头信息!D5&amp;表头信息!E5</f>
        <v>评估基准日：2022年10月31日</v>
      </c>
      <c r="B2" s="13"/>
      <c r="C2" s="13"/>
      <c r="D2" s="13"/>
      <c r="E2" s="13"/>
      <c r="F2" s="13"/>
      <c r="G2" s="13"/>
      <c r="H2" s="14"/>
      <c r="I2" s="14"/>
      <c r="J2" s="14"/>
      <c r="K2" s="14"/>
    </row>
    <row r="3" customHeight="1" spans="1:11">
      <c r="A3" s="13"/>
      <c r="B3" s="13"/>
      <c r="C3" s="13"/>
      <c r="D3" s="13"/>
      <c r="E3" s="14"/>
      <c r="F3" s="13"/>
      <c r="G3" s="13"/>
      <c r="H3" s="14"/>
      <c r="I3" s="14"/>
      <c r="J3" s="14"/>
      <c r="K3" s="15" t="s">
        <v>952</v>
      </c>
    </row>
    <row r="4" customHeight="1" spans="1:11">
      <c r="A4" s="83" t="str">
        <f>表头信息!D2&amp;表头信息!E2</f>
        <v>产权持有单位：西安曲江楼观旅游农业开发有限公司</v>
      </c>
      <c r="B4" s="18"/>
      <c r="C4" s="18"/>
      <c r="D4" s="18"/>
      <c r="E4" s="18"/>
      <c r="F4" s="18"/>
      <c r="G4" s="18"/>
      <c r="H4" s="18"/>
      <c r="I4" s="18"/>
      <c r="J4" s="18"/>
      <c r="K4" s="19" t="s">
        <v>3</v>
      </c>
    </row>
    <row r="5" s="8" customFormat="1" customHeight="1" spans="1:16">
      <c r="A5" s="20" t="s">
        <v>5</v>
      </c>
      <c r="B5" s="20" t="s">
        <v>953</v>
      </c>
      <c r="C5" s="20" t="s">
        <v>920</v>
      </c>
      <c r="D5" s="20" t="s">
        <v>954</v>
      </c>
      <c r="E5" s="20" t="s">
        <v>955</v>
      </c>
      <c r="F5" s="20" t="s">
        <v>956</v>
      </c>
      <c r="G5" s="20" t="s">
        <v>238</v>
      </c>
      <c r="H5" s="20" t="s">
        <v>239</v>
      </c>
      <c r="I5" s="20" t="s">
        <v>240</v>
      </c>
      <c r="J5" s="20" t="s">
        <v>241</v>
      </c>
      <c r="K5" s="20" t="s">
        <v>8</v>
      </c>
      <c r="L5" s="124" t="s">
        <v>297</v>
      </c>
      <c r="M5" s="124" t="s">
        <v>957</v>
      </c>
      <c r="N5" s="124" t="s">
        <v>958</v>
      </c>
      <c r="O5" s="125"/>
      <c r="P5" s="125"/>
    </row>
    <row r="6" s="8" customFormat="1" customHeight="1" spans="1:16">
      <c r="A6" s="21"/>
      <c r="B6" s="21"/>
      <c r="C6" s="21"/>
      <c r="D6" s="21"/>
      <c r="E6" s="21"/>
      <c r="F6" s="21"/>
      <c r="G6" s="21"/>
      <c r="H6" s="21"/>
      <c r="I6" s="21"/>
      <c r="J6" s="21" t="s">
        <v>314</v>
      </c>
      <c r="K6" s="21"/>
      <c r="L6" s="126"/>
      <c r="M6" s="127"/>
      <c r="N6" s="127"/>
      <c r="O6" s="125"/>
      <c r="P6" s="125"/>
    </row>
    <row r="7" s="9" customFormat="1" customHeight="1" spans="1:12">
      <c r="A7" s="22">
        <v>1</v>
      </c>
      <c r="B7" s="23"/>
      <c r="C7" s="24"/>
      <c r="D7" s="73"/>
      <c r="E7" s="73"/>
      <c r="F7" s="25"/>
      <c r="G7" s="112"/>
      <c r="H7" s="112"/>
      <c r="I7" s="51">
        <f>H7-G7</f>
        <v>0</v>
      </c>
      <c r="J7" s="51">
        <f>IF(G7=0,0,I7/ABS(G7))*100</f>
        <v>0</v>
      </c>
      <c r="K7" s="26"/>
      <c r="L7" s="128"/>
    </row>
    <row r="8" s="9" customFormat="1" customHeight="1" spans="1:12">
      <c r="A8" s="22">
        <v>2</v>
      </c>
      <c r="B8" s="23"/>
      <c r="C8" s="24"/>
      <c r="D8" s="73"/>
      <c r="E8" s="73"/>
      <c r="F8" s="25"/>
      <c r="G8" s="112"/>
      <c r="H8" s="112"/>
      <c r="I8" s="51">
        <f t="shared" ref="I8:I26" si="0">H8-G8</f>
        <v>0</v>
      </c>
      <c r="J8" s="51">
        <f t="shared" ref="J8:J27" si="1">IF(G8=0,0,I8/ABS(G8))*100</f>
        <v>0</v>
      </c>
      <c r="K8" s="26"/>
      <c r="L8" s="128"/>
    </row>
    <row r="9" s="9" customFormat="1" customHeight="1" spans="1:12">
      <c r="A9" s="22">
        <v>3</v>
      </c>
      <c r="B9" s="23"/>
      <c r="C9" s="24"/>
      <c r="D9" s="73"/>
      <c r="E9" s="73"/>
      <c r="F9" s="25"/>
      <c r="G9" s="112"/>
      <c r="H9" s="112"/>
      <c r="I9" s="51">
        <f t="shared" si="0"/>
        <v>0</v>
      </c>
      <c r="J9" s="51">
        <f t="shared" si="1"/>
        <v>0</v>
      </c>
      <c r="K9" s="26"/>
      <c r="L9" s="128"/>
    </row>
    <row r="10" s="9" customFormat="1" customHeight="1" spans="1:12">
      <c r="A10" s="22">
        <v>4</v>
      </c>
      <c r="B10" s="23"/>
      <c r="C10" s="24"/>
      <c r="D10" s="73"/>
      <c r="E10" s="73"/>
      <c r="F10" s="25"/>
      <c r="G10" s="112"/>
      <c r="H10" s="112"/>
      <c r="I10" s="51">
        <f t="shared" si="0"/>
        <v>0</v>
      </c>
      <c r="J10" s="51">
        <f t="shared" si="1"/>
        <v>0</v>
      </c>
      <c r="K10" s="26"/>
      <c r="L10" s="128"/>
    </row>
    <row r="11" s="9" customFormat="1" customHeight="1" spans="1:12">
      <c r="A11" s="22">
        <v>5</v>
      </c>
      <c r="B11" s="23"/>
      <c r="C11" s="24"/>
      <c r="D11" s="73"/>
      <c r="E11" s="73"/>
      <c r="F11" s="25"/>
      <c r="G11" s="112"/>
      <c r="H11" s="112"/>
      <c r="I11" s="51">
        <f t="shared" si="0"/>
        <v>0</v>
      </c>
      <c r="J11" s="51">
        <f t="shared" si="1"/>
        <v>0</v>
      </c>
      <c r="K11" s="26"/>
      <c r="L11" s="128"/>
    </row>
    <row r="12" s="9" customFormat="1" customHeight="1" spans="1:12">
      <c r="A12" s="22">
        <v>6</v>
      </c>
      <c r="B12" s="23"/>
      <c r="C12" s="24"/>
      <c r="D12" s="73"/>
      <c r="E12" s="73"/>
      <c r="F12" s="25"/>
      <c r="G12" s="112"/>
      <c r="H12" s="112"/>
      <c r="I12" s="51">
        <f t="shared" si="0"/>
        <v>0</v>
      </c>
      <c r="J12" s="51">
        <f t="shared" si="1"/>
        <v>0</v>
      </c>
      <c r="K12" s="26"/>
      <c r="L12" s="128"/>
    </row>
    <row r="13" s="9" customFormat="1" customHeight="1" spans="1:12">
      <c r="A13" s="22">
        <v>7</v>
      </c>
      <c r="B13" s="23"/>
      <c r="C13" s="24"/>
      <c r="D13" s="73"/>
      <c r="E13" s="73"/>
      <c r="F13" s="25"/>
      <c r="G13" s="112"/>
      <c r="H13" s="112"/>
      <c r="I13" s="51">
        <f t="shared" si="0"/>
        <v>0</v>
      </c>
      <c r="J13" s="51">
        <f t="shared" si="1"/>
        <v>0</v>
      </c>
      <c r="K13" s="26"/>
      <c r="L13" s="128"/>
    </row>
    <row r="14" s="9" customFormat="1" customHeight="1" spans="1:12">
      <c r="A14" s="22">
        <v>8</v>
      </c>
      <c r="B14" s="23"/>
      <c r="C14" s="24"/>
      <c r="D14" s="73"/>
      <c r="E14" s="73"/>
      <c r="F14" s="25"/>
      <c r="G14" s="112"/>
      <c r="H14" s="112"/>
      <c r="I14" s="51">
        <f t="shared" si="0"/>
        <v>0</v>
      </c>
      <c r="J14" s="51">
        <f t="shared" si="1"/>
        <v>0</v>
      </c>
      <c r="K14" s="26"/>
      <c r="L14" s="128"/>
    </row>
    <row r="15" s="9" customFormat="1" customHeight="1" spans="1:12">
      <c r="A15" s="22">
        <v>9</v>
      </c>
      <c r="B15" s="23"/>
      <c r="C15" s="24"/>
      <c r="D15" s="73"/>
      <c r="E15" s="73"/>
      <c r="F15" s="25"/>
      <c r="G15" s="112"/>
      <c r="H15" s="112"/>
      <c r="I15" s="51">
        <f t="shared" si="0"/>
        <v>0</v>
      </c>
      <c r="J15" s="51">
        <f t="shared" si="1"/>
        <v>0</v>
      </c>
      <c r="K15" s="26"/>
      <c r="L15" s="128"/>
    </row>
    <row r="16" s="9" customFormat="1" customHeight="1" spans="1:12">
      <c r="A16" s="22">
        <v>10</v>
      </c>
      <c r="B16" s="23"/>
      <c r="C16" s="24"/>
      <c r="D16" s="73"/>
      <c r="E16" s="73"/>
      <c r="F16" s="25"/>
      <c r="G16" s="112"/>
      <c r="H16" s="112"/>
      <c r="I16" s="51">
        <f t="shared" si="0"/>
        <v>0</v>
      </c>
      <c r="J16" s="51">
        <f t="shared" si="1"/>
        <v>0</v>
      </c>
      <c r="K16" s="26"/>
      <c r="L16" s="128"/>
    </row>
    <row r="17" s="9" customFormat="1" customHeight="1" spans="1:12">
      <c r="A17" s="22">
        <v>11</v>
      </c>
      <c r="B17" s="23"/>
      <c r="C17" s="24"/>
      <c r="D17" s="73"/>
      <c r="E17" s="73"/>
      <c r="F17" s="25"/>
      <c r="G17" s="112"/>
      <c r="H17" s="112"/>
      <c r="I17" s="51">
        <f t="shared" si="0"/>
        <v>0</v>
      </c>
      <c r="J17" s="51">
        <f t="shared" si="1"/>
        <v>0</v>
      </c>
      <c r="K17" s="26"/>
      <c r="L17" s="128"/>
    </row>
    <row r="18" s="9" customFormat="1" customHeight="1" spans="1:12">
      <c r="A18" s="22">
        <v>12</v>
      </c>
      <c r="B18" s="23"/>
      <c r="C18" s="24"/>
      <c r="D18" s="73"/>
      <c r="E18" s="73"/>
      <c r="F18" s="25"/>
      <c r="G18" s="112"/>
      <c r="H18" s="112"/>
      <c r="I18" s="51">
        <f t="shared" si="0"/>
        <v>0</v>
      </c>
      <c r="J18" s="51">
        <f t="shared" si="1"/>
        <v>0</v>
      </c>
      <c r="K18" s="26"/>
      <c r="L18" s="128"/>
    </row>
    <row r="19" s="9" customFormat="1" customHeight="1" spans="1:12">
      <c r="A19" s="22">
        <v>13</v>
      </c>
      <c r="B19" s="23"/>
      <c r="C19" s="24"/>
      <c r="D19" s="73"/>
      <c r="E19" s="73"/>
      <c r="F19" s="25"/>
      <c r="G19" s="112"/>
      <c r="H19" s="112"/>
      <c r="I19" s="51">
        <f t="shared" si="0"/>
        <v>0</v>
      </c>
      <c r="J19" s="51">
        <f t="shared" si="1"/>
        <v>0</v>
      </c>
      <c r="K19" s="26"/>
      <c r="L19" s="128"/>
    </row>
    <row r="20" s="9" customFormat="1" customHeight="1" spans="1:12">
      <c r="A20" s="22">
        <v>14</v>
      </c>
      <c r="B20" s="23"/>
      <c r="C20" s="24"/>
      <c r="D20" s="73"/>
      <c r="E20" s="73"/>
      <c r="F20" s="25"/>
      <c r="G20" s="112"/>
      <c r="H20" s="112"/>
      <c r="I20" s="51">
        <f t="shared" si="0"/>
        <v>0</v>
      </c>
      <c r="J20" s="51">
        <f t="shared" si="1"/>
        <v>0</v>
      </c>
      <c r="K20" s="26"/>
      <c r="L20" s="128"/>
    </row>
    <row r="21" s="9" customFormat="1" customHeight="1" spans="1:12">
      <c r="A21" s="22">
        <v>15</v>
      </c>
      <c r="B21" s="23"/>
      <c r="C21" s="24"/>
      <c r="D21" s="73"/>
      <c r="E21" s="73"/>
      <c r="F21" s="25"/>
      <c r="G21" s="112"/>
      <c r="H21" s="112"/>
      <c r="I21" s="51">
        <f t="shared" si="0"/>
        <v>0</v>
      </c>
      <c r="J21" s="51">
        <f t="shared" si="1"/>
        <v>0</v>
      </c>
      <c r="K21" s="26"/>
      <c r="L21" s="128"/>
    </row>
    <row r="22" s="9" customFormat="1" customHeight="1" spans="1:12">
      <c r="A22" s="22">
        <v>16</v>
      </c>
      <c r="B22" s="23"/>
      <c r="C22" s="24"/>
      <c r="D22" s="73"/>
      <c r="E22" s="73"/>
      <c r="F22" s="25"/>
      <c r="G22" s="112"/>
      <c r="H22" s="112"/>
      <c r="I22" s="51">
        <f t="shared" si="0"/>
        <v>0</v>
      </c>
      <c r="J22" s="51">
        <f t="shared" si="1"/>
        <v>0</v>
      </c>
      <c r="K22" s="26"/>
      <c r="L22" s="128"/>
    </row>
    <row r="23" s="9" customFormat="1" customHeight="1" spans="1:12">
      <c r="A23" s="22">
        <v>17</v>
      </c>
      <c r="B23" s="23"/>
      <c r="C23" s="24"/>
      <c r="D23" s="73"/>
      <c r="E23" s="73"/>
      <c r="F23" s="25"/>
      <c r="G23" s="112"/>
      <c r="H23" s="112"/>
      <c r="I23" s="51">
        <f t="shared" si="0"/>
        <v>0</v>
      </c>
      <c r="J23" s="51">
        <f t="shared" si="1"/>
        <v>0</v>
      </c>
      <c r="K23" s="26"/>
      <c r="L23" s="128"/>
    </row>
    <row r="24" s="9" customFormat="1" customHeight="1" spans="1:12">
      <c r="A24" s="22">
        <v>18</v>
      </c>
      <c r="B24" s="23"/>
      <c r="C24" s="24"/>
      <c r="D24" s="73"/>
      <c r="E24" s="73"/>
      <c r="F24" s="25"/>
      <c r="G24" s="112"/>
      <c r="H24" s="112"/>
      <c r="I24" s="51">
        <f t="shared" si="0"/>
        <v>0</v>
      </c>
      <c r="J24" s="51">
        <f t="shared" si="1"/>
        <v>0</v>
      </c>
      <c r="K24" s="26"/>
      <c r="L24" s="128"/>
    </row>
    <row r="25" s="9" customFormat="1" customHeight="1" spans="1:12">
      <c r="A25" s="22">
        <v>19</v>
      </c>
      <c r="B25" s="23"/>
      <c r="C25" s="24"/>
      <c r="D25" s="73"/>
      <c r="E25" s="73"/>
      <c r="F25" s="25"/>
      <c r="G25" s="112"/>
      <c r="H25" s="112"/>
      <c r="I25" s="51">
        <f t="shared" si="0"/>
        <v>0</v>
      </c>
      <c r="J25" s="51">
        <f t="shared" si="1"/>
        <v>0</v>
      </c>
      <c r="K25" s="26"/>
      <c r="L25" s="128"/>
    </row>
    <row r="26" s="9" customFormat="1" customHeight="1" spans="1:12">
      <c r="A26" s="22">
        <v>20</v>
      </c>
      <c r="B26" s="23"/>
      <c r="C26" s="24"/>
      <c r="D26" s="73"/>
      <c r="E26" s="73"/>
      <c r="F26" s="25"/>
      <c r="G26" s="112"/>
      <c r="H26" s="112"/>
      <c r="I26" s="51">
        <f t="shared" si="0"/>
        <v>0</v>
      </c>
      <c r="J26" s="51">
        <f t="shared" si="1"/>
        <v>0</v>
      </c>
      <c r="K26" s="26"/>
      <c r="L26" s="128"/>
    </row>
    <row r="27" s="9" customFormat="1" customHeight="1" spans="1:12">
      <c r="A27" s="27" t="s">
        <v>959</v>
      </c>
      <c r="B27" s="28"/>
      <c r="C27" s="28"/>
      <c r="D27" s="28"/>
      <c r="E27" s="29"/>
      <c r="F27" s="123">
        <f>SUM(F7:F26)</f>
        <v>0</v>
      </c>
      <c r="G27" s="103">
        <f>SUM(G7:G26)</f>
        <v>0</v>
      </c>
      <c r="H27" s="103">
        <f>SUM(H7:H26)</f>
        <v>0</v>
      </c>
      <c r="I27" s="113">
        <f>IF(SUM(I7:I26)-(H27-G27)&lt;0.001,SUM(I7:I26),"false")</f>
        <v>0</v>
      </c>
      <c r="J27" s="51">
        <f t="shared" si="1"/>
        <v>0</v>
      </c>
      <c r="K27" s="31"/>
      <c r="L27" s="70"/>
    </row>
    <row r="28" s="10" customFormat="1" customHeight="1" spans="1:12">
      <c r="A28" s="32"/>
      <c r="D28" s="33"/>
      <c r="E28" s="33"/>
      <c r="F28" s="33"/>
      <c r="G28" s="34"/>
      <c r="H28" s="34"/>
      <c r="I28" s="34"/>
      <c r="J28" s="34"/>
      <c r="K28" s="34"/>
      <c r="L28" s="129"/>
    </row>
    <row r="29" s="10" customFormat="1" customHeight="1" spans="1:12">
      <c r="A29" s="35" t="str">
        <f>表头信息!D8&amp;表头信息!E8</f>
        <v>产权持有单位填表人：谭勃</v>
      </c>
      <c r="B29" s="35"/>
      <c r="C29" s="35"/>
      <c r="D29" s="35"/>
      <c r="E29" s="35"/>
      <c r="F29" s="39"/>
      <c r="H29" s="37" t="str">
        <f>表头信息!D20&amp;表头信息!E23</f>
        <v>评估人员：柳青、殷涛</v>
      </c>
      <c r="I29" s="37"/>
      <c r="J29" s="37"/>
      <c r="K29" s="37"/>
      <c r="L29" s="37"/>
    </row>
    <row r="30" s="10" customFormat="1" customHeight="1" spans="1:10">
      <c r="A30" s="38" t="str">
        <f>表头信息!D11&amp;表头信息!E11</f>
        <v>填表日期：2022年11月2日</v>
      </c>
      <c r="B30" s="36"/>
      <c r="C30" s="36"/>
      <c r="D30" s="36"/>
      <c r="E30" s="39"/>
      <c r="F30" s="39"/>
      <c r="H30" s="39"/>
      <c r="I30" s="39"/>
      <c r="J30" s="39"/>
    </row>
    <row r="31" customHeight="1" spans="4:7">
      <c r="D31" s="71"/>
      <c r="F31" s="71"/>
      <c r="G31" s="71"/>
    </row>
  </sheetData>
  <protectedRanges>
    <protectedRange sqref="A7:H26 K7:L26" name="区域1"/>
  </protectedRanges>
  <mergeCells count="20">
    <mergeCell ref="A1:K1"/>
    <mergeCell ref="A2:K2"/>
    <mergeCell ref="A27:E27"/>
    <mergeCell ref="D28:F28"/>
    <mergeCell ref="A29:E29"/>
    <mergeCell ref="H29:K29"/>
    <mergeCell ref="A5:A6"/>
    <mergeCell ref="B5:B6"/>
    <mergeCell ref="C5:C6"/>
    <mergeCell ref="D5:D6"/>
    <mergeCell ref="E5:E6"/>
    <mergeCell ref="F5:F6"/>
    <mergeCell ref="G5:G6"/>
    <mergeCell ref="H5:H6"/>
    <mergeCell ref="I5:I6"/>
    <mergeCell ref="J5:J6"/>
    <mergeCell ref="K5:K6"/>
    <mergeCell ref="L5:L6"/>
    <mergeCell ref="M5:M6"/>
    <mergeCell ref="N5:N6"/>
  </mergeCells>
  <hyperlinks>
    <hyperlink ref="A1:K1" location="'4-非流动资产汇总'!B22" display="=&quot;长期待摊费用评估&quot;&amp;表头信息!E35"/>
    <hyperlink ref="E1" location="'4-非流动资产汇总'!B21"/>
    <hyperlink ref="F1" location="'4-非流动资产汇总'!B21"/>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64616" name="Check Box 72" r:id="rId4">
              <controlPr defaultSize="0">
                <anchor moveWithCells="1">
                  <from>
                    <xdr:col>11</xdr:col>
                    <xdr:colOff>107950</xdr:colOff>
                    <xdr:row>0</xdr:row>
                    <xdr:rowOff>38735</xdr:rowOff>
                  </from>
                  <to>
                    <xdr:col>12</xdr:col>
                    <xdr:colOff>768350</xdr:colOff>
                    <xdr:row>1</xdr:row>
                    <xdr:rowOff>19050</xdr:rowOff>
                  </to>
                </anchor>
              </controlPr>
            </control>
          </mc:Choice>
        </mc:AlternateContent>
      </controls>
    </mc:Choice>
  </mc:AlternateConten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1"/>
  <sheetViews>
    <sheetView view="pageBreakPreview" zoomScaleNormal="100" workbookViewId="0">
      <pane xSplit="1" ySplit="6" topLeftCell="B7" activePane="bottomRight" state="frozen"/>
      <selection/>
      <selection pane="topRight"/>
      <selection pane="bottomLeft"/>
      <selection pane="bottomRight" activeCell="A1" sqref="A1:I1"/>
    </sheetView>
  </sheetViews>
  <sheetFormatPr defaultColWidth="8.66666666666667" defaultRowHeight="15.75" customHeight="1"/>
  <cols>
    <col min="1" max="1" width="6.75" style="11" customWidth="1"/>
    <col min="2" max="2" width="22.0833333333333" style="11" customWidth="1"/>
    <col min="3" max="3" width="11.5833333333333" style="11" customWidth="1"/>
    <col min="4" max="4" width="14" style="11" customWidth="1"/>
    <col min="5" max="8" width="14.3333333333333" style="11" customWidth="1"/>
    <col min="9" max="9" width="19.25" style="11" customWidth="1"/>
    <col min="10" max="32" width="9" style="11"/>
    <col min="33" max="16384" width="8.66666666666667" style="11"/>
  </cols>
  <sheetData>
    <row r="1" s="7" customFormat="1" ht="30" customHeight="1" spans="1:9">
      <c r="A1" s="12" t="str">
        <f>"递延所得税资产评估"&amp;表头信息!E35</f>
        <v>递延所得税资产评估明细表</v>
      </c>
      <c r="B1" s="12"/>
      <c r="C1" s="12"/>
      <c r="D1" s="12"/>
      <c r="E1" s="12"/>
      <c r="F1" s="12"/>
      <c r="G1" s="12"/>
      <c r="H1" s="12"/>
      <c r="I1" s="12"/>
    </row>
    <row r="2" customHeight="1" spans="1:9">
      <c r="A2" s="13" t="str">
        <f>表头信息!D5&amp;表头信息!E5</f>
        <v>评估基准日：2022年10月31日</v>
      </c>
      <c r="B2" s="13"/>
      <c r="C2" s="13"/>
      <c r="D2" s="13"/>
      <c r="E2" s="13"/>
      <c r="F2" s="13"/>
      <c r="G2" s="13"/>
      <c r="H2" s="13"/>
      <c r="I2" s="13"/>
    </row>
    <row r="3" customHeight="1" spans="1:12">
      <c r="A3" s="13"/>
      <c r="B3" s="13"/>
      <c r="C3" s="13"/>
      <c r="D3" s="13"/>
      <c r="E3" s="13"/>
      <c r="F3" s="13"/>
      <c r="G3" s="13"/>
      <c r="H3" s="13"/>
      <c r="I3" s="56" t="s">
        <v>960</v>
      </c>
      <c r="K3" s="44"/>
      <c r="L3" s="44"/>
    </row>
    <row r="4" customHeight="1" spans="1:15">
      <c r="A4" s="83" t="str">
        <f>表头信息!D2&amp;表头信息!E2</f>
        <v>产权持有单位：西安曲江楼观旅游农业开发有限公司</v>
      </c>
      <c r="B4" s="18"/>
      <c r="C4" s="18"/>
      <c r="D4" s="18"/>
      <c r="E4" s="18"/>
      <c r="F4" s="18"/>
      <c r="G4" s="18"/>
      <c r="H4" s="18"/>
      <c r="I4" s="19" t="s">
        <v>3</v>
      </c>
      <c r="J4" s="114"/>
      <c r="K4" s="115"/>
      <c r="L4" s="115"/>
      <c r="M4" s="114"/>
      <c r="N4" s="114"/>
      <c r="O4" s="114"/>
    </row>
    <row r="5" s="8" customFormat="1" customHeight="1" spans="1:15">
      <c r="A5" s="20" t="s">
        <v>5</v>
      </c>
      <c r="B5" s="20" t="s">
        <v>961</v>
      </c>
      <c r="C5" s="20" t="s">
        <v>962</v>
      </c>
      <c r="D5" s="20" t="s">
        <v>389</v>
      </c>
      <c r="E5" s="20" t="s">
        <v>238</v>
      </c>
      <c r="F5" s="20" t="s">
        <v>239</v>
      </c>
      <c r="G5" s="20" t="s">
        <v>240</v>
      </c>
      <c r="H5" s="20" t="s">
        <v>241</v>
      </c>
      <c r="I5" s="20" t="s">
        <v>8</v>
      </c>
      <c r="J5" s="116" t="s">
        <v>297</v>
      </c>
      <c r="K5" s="117" t="s">
        <v>963</v>
      </c>
      <c r="L5" s="117" t="s">
        <v>964</v>
      </c>
      <c r="M5" s="118"/>
      <c r="N5" s="118"/>
      <c r="O5" s="118"/>
    </row>
    <row r="6" s="8" customFormat="1" customHeight="1" spans="1:15">
      <c r="A6" s="21"/>
      <c r="B6" s="21"/>
      <c r="C6" s="21"/>
      <c r="D6" s="21"/>
      <c r="E6" s="21"/>
      <c r="F6" s="21"/>
      <c r="G6" s="21"/>
      <c r="H6" s="21" t="s">
        <v>314</v>
      </c>
      <c r="I6" s="21"/>
      <c r="J6" s="119"/>
      <c r="K6" s="120"/>
      <c r="L6" s="120"/>
      <c r="M6" s="118"/>
      <c r="N6" s="118"/>
      <c r="O6" s="118"/>
    </row>
    <row r="7" s="9" customFormat="1" customHeight="1" spans="1:15">
      <c r="A7" s="22">
        <v>1</v>
      </c>
      <c r="B7" s="23"/>
      <c r="C7" s="23"/>
      <c r="D7" s="24"/>
      <c r="E7" s="112"/>
      <c r="F7" s="112"/>
      <c r="G7" s="51">
        <f>F7-E7</f>
        <v>0</v>
      </c>
      <c r="H7" s="51">
        <f>IF(E7=0,0,G7/ABS(E7))*100</f>
        <v>0</v>
      </c>
      <c r="I7" s="26"/>
      <c r="J7" s="121"/>
      <c r="K7" s="122"/>
      <c r="L7" s="122"/>
      <c r="M7" s="121"/>
      <c r="N7" s="121"/>
      <c r="O7" s="121"/>
    </row>
    <row r="8" s="9" customFormat="1" customHeight="1" spans="1:15">
      <c r="A8" s="22">
        <v>2</v>
      </c>
      <c r="B8" s="23"/>
      <c r="C8" s="23"/>
      <c r="D8" s="24"/>
      <c r="E8" s="112"/>
      <c r="F8" s="112"/>
      <c r="G8" s="51">
        <f t="shared" ref="G8:G26" si="0">F8-E8</f>
        <v>0</v>
      </c>
      <c r="H8" s="51">
        <f t="shared" ref="H8:H27" si="1">IF(E8=0,0,G8/ABS(E8))*100</f>
        <v>0</v>
      </c>
      <c r="I8" s="26"/>
      <c r="J8" s="121"/>
      <c r="K8" s="121"/>
      <c r="L8" s="121"/>
      <c r="M8" s="121"/>
      <c r="N8" s="121"/>
      <c r="O8" s="121"/>
    </row>
    <row r="9" s="9" customFormat="1" customHeight="1" spans="1:15">
      <c r="A9" s="22">
        <v>3</v>
      </c>
      <c r="B9" s="23"/>
      <c r="C9" s="23"/>
      <c r="D9" s="24"/>
      <c r="E9" s="112"/>
      <c r="F9" s="112"/>
      <c r="G9" s="51">
        <f t="shared" si="0"/>
        <v>0</v>
      </c>
      <c r="H9" s="51">
        <f t="shared" si="1"/>
        <v>0</v>
      </c>
      <c r="I9" s="26"/>
      <c r="J9" s="121"/>
      <c r="K9" s="121"/>
      <c r="L9" s="121"/>
      <c r="M9" s="121"/>
      <c r="N9" s="121"/>
      <c r="O9" s="121"/>
    </row>
    <row r="10" s="9" customFormat="1" customHeight="1" spans="1:15">
      <c r="A10" s="22">
        <v>4</v>
      </c>
      <c r="B10" s="23"/>
      <c r="C10" s="23"/>
      <c r="D10" s="24"/>
      <c r="E10" s="112"/>
      <c r="F10" s="112"/>
      <c r="G10" s="51">
        <f t="shared" si="0"/>
        <v>0</v>
      </c>
      <c r="H10" s="51">
        <f t="shared" si="1"/>
        <v>0</v>
      </c>
      <c r="I10" s="26"/>
      <c r="J10" s="121"/>
      <c r="K10" s="121"/>
      <c r="L10" s="121"/>
      <c r="M10" s="121"/>
      <c r="N10" s="121"/>
      <c r="O10" s="121"/>
    </row>
    <row r="11" s="9" customFormat="1" customHeight="1" spans="1:15">
      <c r="A11" s="22">
        <v>5</v>
      </c>
      <c r="B11" s="23"/>
      <c r="C11" s="23"/>
      <c r="D11" s="24"/>
      <c r="E11" s="112"/>
      <c r="F11" s="112"/>
      <c r="G11" s="51">
        <f t="shared" si="0"/>
        <v>0</v>
      </c>
      <c r="H11" s="51">
        <f t="shared" si="1"/>
        <v>0</v>
      </c>
      <c r="I11" s="26"/>
      <c r="J11" s="121"/>
      <c r="K11" s="121"/>
      <c r="L11" s="121"/>
      <c r="M11" s="121"/>
      <c r="N11" s="121"/>
      <c r="O11" s="121"/>
    </row>
    <row r="12" s="9" customFormat="1" customHeight="1" spans="1:9">
      <c r="A12" s="22">
        <v>6</v>
      </c>
      <c r="B12" s="23"/>
      <c r="C12" s="23"/>
      <c r="D12" s="24"/>
      <c r="E12" s="112"/>
      <c r="F12" s="112"/>
      <c r="G12" s="51">
        <f t="shared" si="0"/>
        <v>0</v>
      </c>
      <c r="H12" s="51">
        <f t="shared" si="1"/>
        <v>0</v>
      </c>
      <c r="I12" s="26"/>
    </row>
    <row r="13" s="9" customFormat="1" customHeight="1" spans="1:9">
      <c r="A13" s="22">
        <v>7</v>
      </c>
      <c r="B13" s="23"/>
      <c r="C13" s="23"/>
      <c r="D13" s="24"/>
      <c r="E13" s="112"/>
      <c r="F13" s="112"/>
      <c r="G13" s="51">
        <f t="shared" si="0"/>
        <v>0</v>
      </c>
      <c r="H13" s="51">
        <f t="shared" si="1"/>
        <v>0</v>
      </c>
      <c r="I13" s="26"/>
    </row>
    <row r="14" s="9" customFormat="1" customHeight="1" spans="1:9">
      <c r="A14" s="22">
        <v>8</v>
      </c>
      <c r="B14" s="23"/>
      <c r="C14" s="23"/>
      <c r="D14" s="24"/>
      <c r="E14" s="112"/>
      <c r="F14" s="112"/>
      <c r="G14" s="51">
        <f t="shared" si="0"/>
        <v>0</v>
      </c>
      <c r="H14" s="51">
        <f t="shared" si="1"/>
        <v>0</v>
      </c>
      <c r="I14" s="26"/>
    </row>
    <row r="15" s="9" customFormat="1" customHeight="1" spans="1:9">
      <c r="A15" s="22">
        <v>9</v>
      </c>
      <c r="B15" s="23"/>
      <c r="C15" s="23"/>
      <c r="D15" s="24"/>
      <c r="E15" s="112"/>
      <c r="F15" s="112"/>
      <c r="G15" s="51">
        <f t="shared" si="0"/>
        <v>0</v>
      </c>
      <c r="H15" s="51">
        <f t="shared" si="1"/>
        <v>0</v>
      </c>
      <c r="I15" s="26"/>
    </row>
    <row r="16" s="9" customFormat="1" customHeight="1" spans="1:9">
      <c r="A16" s="22">
        <v>10</v>
      </c>
      <c r="B16" s="23"/>
      <c r="C16" s="23"/>
      <c r="D16" s="24"/>
      <c r="E16" s="112"/>
      <c r="F16" s="112"/>
      <c r="G16" s="51">
        <f t="shared" si="0"/>
        <v>0</v>
      </c>
      <c r="H16" s="51">
        <f t="shared" si="1"/>
        <v>0</v>
      </c>
      <c r="I16" s="26"/>
    </row>
    <row r="17" s="9" customFormat="1" customHeight="1" spans="1:9">
      <c r="A17" s="22">
        <v>11</v>
      </c>
      <c r="B17" s="23"/>
      <c r="C17" s="23"/>
      <c r="D17" s="24"/>
      <c r="E17" s="112"/>
      <c r="F17" s="112"/>
      <c r="G17" s="51">
        <f t="shared" si="0"/>
        <v>0</v>
      </c>
      <c r="H17" s="51">
        <f t="shared" si="1"/>
        <v>0</v>
      </c>
      <c r="I17" s="26"/>
    </row>
    <row r="18" s="9" customFormat="1" customHeight="1" spans="1:9">
      <c r="A18" s="22">
        <v>12</v>
      </c>
      <c r="B18" s="23"/>
      <c r="C18" s="23"/>
      <c r="D18" s="24"/>
      <c r="E18" s="112"/>
      <c r="F18" s="112"/>
      <c r="G18" s="51">
        <f t="shared" si="0"/>
        <v>0</v>
      </c>
      <c r="H18" s="51">
        <f t="shared" si="1"/>
        <v>0</v>
      </c>
      <c r="I18" s="26"/>
    </row>
    <row r="19" s="9" customFormat="1" customHeight="1" spans="1:9">
      <c r="A19" s="22">
        <v>13</v>
      </c>
      <c r="B19" s="23"/>
      <c r="C19" s="23"/>
      <c r="D19" s="24"/>
      <c r="E19" s="112"/>
      <c r="F19" s="112"/>
      <c r="G19" s="51">
        <f t="shared" si="0"/>
        <v>0</v>
      </c>
      <c r="H19" s="51">
        <f t="shared" si="1"/>
        <v>0</v>
      </c>
      <c r="I19" s="26"/>
    </row>
    <row r="20" s="9" customFormat="1" customHeight="1" spans="1:9">
      <c r="A20" s="22">
        <v>14</v>
      </c>
      <c r="B20" s="23"/>
      <c r="C20" s="23"/>
      <c r="D20" s="24"/>
      <c r="E20" s="112"/>
      <c r="F20" s="112"/>
      <c r="G20" s="51">
        <f t="shared" si="0"/>
        <v>0</v>
      </c>
      <c r="H20" s="51">
        <f t="shared" si="1"/>
        <v>0</v>
      </c>
      <c r="I20" s="26"/>
    </row>
    <row r="21" s="9" customFormat="1" customHeight="1" spans="1:9">
      <c r="A21" s="22">
        <v>15</v>
      </c>
      <c r="B21" s="23"/>
      <c r="C21" s="23"/>
      <c r="D21" s="24"/>
      <c r="E21" s="112"/>
      <c r="F21" s="112"/>
      <c r="G21" s="51">
        <f t="shared" si="0"/>
        <v>0</v>
      </c>
      <c r="H21" s="51">
        <f t="shared" si="1"/>
        <v>0</v>
      </c>
      <c r="I21" s="26"/>
    </row>
    <row r="22" s="9" customFormat="1" customHeight="1" spans="1:9">
      <c r="A22" s="22">
        <v>16</v>
      </c>
      <c r="B22" s="23"/>
      <c r="C22" s="23"/>
      <c r="D22" s="24"/>
      <c r="E22" s="112"/>
      <c r="F22" s="112"/>
      <c r="G22" s="51">
        <f t="shared" si="0"/>
        <v>0</v>
      </c>
      <c r="H22" s="51">
        <f t="shared" si="1"/>
        <v>0</v>
      </c>
      <c r="I22" s="26"/>
    </row>
    <row r="23" s="9" customFormat="1" customHeight="1" spans="1:9">
      <c r="A23" s="22">
        <v>17</v>
      </c>
      <c r="B23" s="23"/>
      <c r="C23" s="23"/>
      <c r="D23" s="24"/>
      <c r="E23" s="112"/>
      <c r="F23" s="112"/>
      <c r="G23" s="51">
        <f t="shared" si="0"/>
        <v>0</v>
      </c>
      <c r="H23" s="51">
        <f t="shared" si="1"/>
        <v>0</v>
      </c>
      <c r="I23" s="26"/>
    </row>
    <row r="24" s="9" customFormat="1" customHeight="1" spans="1:9">
      <c r="A24" s="22">
        <v>18</v>
      </c>
      <c r="B24" s="23"/>
      <c r="C24" s="23"/>
      <c r="D24" s="24"/>
      <c r="E24" s="112"/>
      <c r="F24" s="112"/>
      <c r="G24" s="51">
        <f t="shared" si="0"/>
        <v>0</v>
      </c>
      <c r="H24" s="51">
        <f t="shared" si="1"/>
        <v>0</v>
      </c>
      <c r="I24" s="26"/>
    </row>
    <row r="25" s="9" customFormat="1" customHeight="1" spans="1:9">
      <c r="A25" s="22">
        <v>19</v>
      </c>
      <c r="B25" s="23"/>
      <c r="C25" s="23"/>
      <c r="D25" s="24"/>
      <c r="E25" s="112"/>
      <c r="F25" s="112"/>
      <c r="G25" s="51">
        <f t="shared" si="0"/>
        <v>0</v>
      </c>
      <c r="H25" s="51">
        <f t="shared" si="1"/>
        <v>0</v>
      </c>
      <c r="I25" s="26"/>
    </row>
    <row r="26" s="9" customFormat="1" customHeight="1" spans="1:9">
      <c r="A26" s="22">
        <v>20</v>
      </c>
      <c r="B26" s="23"/>
      <c r="C26" s="23"/>
      <c r="D26" s="24"/>
      <c r="E26" s="112"/>
      <c r="F26" s="112"/>
      <c r="G26" s="51">
        <f t="shared" si="0"/>
        <v>0</v>
      </c>
      <c r="H26" s="51">
        <f t="shared" si="1"/>
        <v>0</v>
      </c>
      <c r="I26" s="26"/>
    </row>
    <row r="27" s="9" customFormat="1" customHeight="1" spans="1:9">
      <c r="A27" s="27" t="s">
        <v>959</v>
      </c>
      <c r="B27" s="28"/>
      <c r="C27" s="28"/>
      <c r="D27" s="29"/>
      <c r="E27" s="113">
        <f>SUM(E7:E26)</f>
        <v>0</v>
      </c>
      <c r="F27" s="113">
        <f>SUM(F7:F26)</f>
        <v>0</v>
      </c>
      <c r="G27" s="113">
        <f>IF(SUM(G7:G26)-(F27-E27)&lt;0.001,SUM(G7:G26),"false")</f>
        <v>0</v>
      </c>
      <c r="H27" s="51">
        <f t="shared" si="1"/>
        <v>0</v>
      </c>
      <c r="I27" s="31"/>
    </row>
    <row r="28" s="10" customFormat="1" customHeight="1" spans="1:9">
      <c r="A28" s="32"/>
      <c r="E28" s="33"/>
      <c r="F28" s="33"/>
      <c r="G28" s="33"/>
      <c r="H28" s="34"/>
      <c r="I28" s="34"/>
    </row>
    <row r="29" s="10" customFormat="1" customHeight="1" spans="1:9">
      <c r="A29" s="35" t="str">
        <f>表头信息!D8&amp;表头信息!E8</f>
        <v>产权持有单位填表人：谭勃</v>
      </c>
      <c r="B29" s="35"/>
      <c r="C29" s="35"/>
      <c r="D29" s="35"/>
      <c r="E29" s="36"/>
      <c r="F29" s="39"/>
      <c r="G29" s="37" t="str">
        <f>表头信息!D20&amp;表头信息!E23</f>
        <v>评估人员：柳青、殷涛</v>
      </c>
      <c r="H29" s="37"/>
      <c r="I29" s="37"/>
    </row>
    <row r="30" s="10" customFormat="1" customHeight="1" spans="1:9">
      <c r="A30" s="38" t="str">
        <f>表头信息!D11&amp;表头信息!E11</f>
        <v>填表日期：2022年11月2日</v>
      </c>
      <c r="B30" s="36"/>
      <c r="C30" s="36"/>
      <c r="D30" s="36"/>
      <c r="E30" s="36"/>
      <c r="F30" s="39"/>
      <c r="G30" s="39"/>
      <c r="I30" s="39"/>
    </row>
    <row r="31" customHeight="1" spans="5:9">
      <c r="E31" s="71"/>
      <c r="F31" s="71"/>
      <c r="G31" s="71"/>
      <c r="I31" s="71"/>
    </row>
  </sheetData>
  <protectedRanges>
    <protectedRange sqref="A7:F26 I7:I26" name="区域1"/>
  </protectedRanges>
  <mergeCells count="18">
    <mergeCell ref="A1:I1"/>
    <mergeCell ref="A2:I2"/>
    <mergeCell ref="A27:D27"/>
    <mergeCell ref="E28:G28"/>
    <mergeCell ref="A29:D29"/>
    <mergeCell ref="G29:I29"/>
    <mergeCell ref="A5:A6"/>
    <mergeCell ref="B5:B6"/>
    <mergeCell ref="C5:C6"/>
    <mergeCell ref="D5:D6"/>
    <mergeCell ref="E5:E6"/>
    <mergeCell ref="F5:F6"/>
    <mergeCell ref="G5:G6"/>
    <mergeCell ref="H5:H6"/>
    <mergeCell ref="I5:I6"/>
    <mergeCell ref="J5:J6"/>
    <mergeCell ref="K5:K6"/>
    <mergeCell ref="L5:L6"/>
  </mergeCells>
  <hyperlinks>
    <hyperlink ref="A1:I1" location="'4-非流动资产汇总'!B23" display="=&quot;递延所得税资产评估&quot;&amp;表头信息!E35"/>
    <hyperlink ref="G1:H1" location="'4-非流动资产汇总'!B23"/>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65640" name="Check Box 72" r:id="rId4">
              <controlPr defaultSize="0">
                <anchor moveWithCells="1">
                  <from>
                    <xdr:col>9</xdr:col>
                    <xdr:colOff>38100</xdr:colOff>
                    <xdr:row>0</xdr:row>
                    <xdr:rowOff>69850</xdr:rowOff>
                  </from>
                  <to>
                    <xdr:col>10</xdr:col>
                    <xdr:colOff>558800</xdr:colOff>
                    <xdr:row>0</xdr:row>
                    <xdr:rowOff>361950</xdr:rowOff>
                  </to>
                </anchor>
              </controlPr>
            </control>
          </mc:Choice>
        </mc:AlternateContent>
      </controls>
    </mc:Choice>
  </mc:AlternateConten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31"/>
  <sheetViews>
    <sheetView view="pageBreakPreview" zoomScale="85" zoomScaleNormal="100" workbookViewId="0">
      <pane xSplit="1" ySplit="6" topLeftCell="B7" activePane="bottomRight" state="frozen"/>
      <selection/>
      <selection pane="topRight"/>
      <selection pane="bottomLeft"/>
      <selection pane="bottomRight" activeCell="A1" sqref="A1:P1"/>
    </sheetView>
  </sheetViews>
  <sheetFormatPr defaultColWidth="8.66666666666667" defaultRowHeight="15.75" customHeight="1"/>
  <cols>
    <col min="1" max="1" width="6.75" style="11" customWidth="1"/>
    <col min="2" max="2" width="9.58333333333333" style="11"/>
    <col min="3" max="5" width="3" style="11"/>
    <col min="6" max="6" width="4.58333333333333" style="11"/>
    <col min="7" max="7" width="8" style="11"/>
    <col min="8" max="8" width="4.58333333333333" style="11"/>
    <col min="9" max="10" width="8" style="11"/>
    <col min="11" max="13" width="14.3333333333333" style="11" customWidth="1"/>
    <col min="14" max="14" width="16.8333333333333" style="11"/>
    <col min="15" max="15" width="8" style="11"/>
    <col min="16" max="16" width="8.08333333333333" style="11" customWidth="1"/>
    <col min="17" max="32" width="9" style="11"/>
    <col min="33" max="16384" width="8.66666666666667" style="11"/>
  </cols>
  <sheetData>
    <row r="1" s="7" customFormat="1" ht="30" customHeight="1" spans="1:16">
      <c r="A1" s="12" t="str">
        <f>"其他非流动资产评估"&amp;表头信息!E35</f>
        <v>其他非流动资产评估明细表</v>
      </c>
      <c r="B1" s="12"/>
      <c r="C1" s="12"/>
      <c r="D1" s="12"/>
      <c r="E1" s="12"/>
      <c r="F1" s="12"/>
      <c r="G1" s="12"/>
      <c r="H1" s="12"/>
      <c r="I1" s="12"/>
      <c r="J1" s="12"/>
      <c r="K1" s="12"/>
      <c r="L1" s="12"/>
      <c r="M1" s="12"/>
      <c r="N1" s="46"/>
      <c r="O1" s="46"/>
      <c r="P1" s="46"/>
    </row>
    <row r="2" customHeight="1" spans="1:16">
      <c r="A2" s="13" t="str">
        <f>表头信息!D5&amp;表头信息!E5</f>
        <v>评估基准日：2022年10月31日</v>
      </c>
      <c r="B2" s="13"/>
      <c r="C2" s="13"/>
      <c r="D2" s="13"/>
      <c r="E2" s="13"/>
      <c r="F2" s="13"/>
      <c r="G2" s="13"/>
      <c r="H2" s="13"/>
      <c r="I2" s="13"/>
      <c r="J2" s="13"/>
      <c r="K2" s="13"/>
      <c r="L2" s="13"/>
      <c r="M2" s="13"/>
      <c r="N2" s="14"/>
      <c r="O2" s="14"/>
      <c r="P2" s="14"/>
    </row>
    <row r="3" customHeight="1" spans="1:16">
      <c r="A3" s="13"/>
      <c r="B3" s="13"/>
      <c r="C3" s="13"/>
      <c r="D3" s="13"/>
      <c r="E3" s="13"/>
      <c r="F3" s="13"/>
      <c r="G3" s="13"/>
      <c r="H3" s="13"/>
      <c r="I3" s="13"/>
      <c r="J3" s="13"/>
      <c r="K3" s="13"/>
      <c r="L3" s="13"/>
      <c r="M3" s="13"/>
      <c r="N3" s="15"/>
      <c r="O3" s="15"/>
      <c r="P3" s="15" t="s">
        <v>965</v>
      </c>
    </row>
    <row r="4" customHeight="1" spans="1:16">
      <c r="A4" s="16" t="str">
        <f>表头信息!D2&amp;表头信息!E2</f>
        <v>产权持有单位：西安曲江楼观旅游农业开发有限公司</v>
      </c>
      <c r="B4" s="17"/>
      <c r="C4" s="17"/>
      <c r="D4" s="17"/>
      <c r="E4" s="17"/>
      <c r="F4" s="17"/>
      <c r="G4" s="17"/>
      <c r="H4" s="17"/>
      <c r="I4" s="17"/>
      <c r="J4" s="17"/>
      <c r="K4" s="18"/>
      <c r="L4" s="18"/>
      <c r="M4" s="18"/>
      <c r="N4" s="19"/>
      <c r="O4" s="19"/>
      <c r="P4" s="19" t="s">
        <v>3</v>
      </c>
    </row>
    <row r="5" s="8" customFormat="1" customHeight="1" spans="1:22">
      <c r="A5" s="20" t="s">
        <v>5</v>
      </c>
      <c r="B5" s="20" t="s">
        <v>949</v>
      </c>
      <c r="C5" s="107" t="s">
        <v>966</v>
      </c>
      <c r="D5" s="108"/>
      <c r="E5" s="109"/>
      <c r="F5" s="110" t="s">
        <v>468</v>
      </c>
      <c r="G5" s="110" t="s">
        <v>466</v>
      </c>
      <c r="H5" s="20" t="s">
        <v>711</v>
      </c>
      <c r="I5" s="20" t="s">
        <v>657</v>
      </c>
      <c r="J5" s="20" t="s">
        <v>238</v>
      </c>
      <c r="K5" s="20" t="s">
        <v>239</v>
      </c>
      <c r="L5" s="20" t="s">
        <v>240</v>
      </c>
      <c r="M5" s="20" t="s">
        <v>241</v>
      </c>
      <c r="N5" s="20" t="s">
        <v>880</v>
      </c>
      <c r="O5" s="20" t="s">
        <v>881</v>
      </c>
      <c r="P5" s="20" t="s">
        <v>8</v>
      </c>
      <c r="Q5" s="89" t="s">
        <v>297</v>
      </c>
      <c r="R5" s="89" t="s">
        <v>311</v>
      </c>
      <c r="S5" s="89" t="s">
        <v>311</v>
      </c>
      <c r="T5" s="89" t="s">
        <v>312</v>
      </c>
      <c r="U5" s="89" t="s">
        <v>400</v>
      </c>
      <c r="V5" s="89" t="s">
        <v>345</v>
      </c>
    </row>
    <row r="6" s="8" customFormat="1" customHeight="1" spans="1:22">
      <c r="A6" s="21"/>
      <c r="B6" s="21"/>
      <c r="C6" s="41" t="s">
        <v>967</v>
      </c>
      <c r="D6" s="41" t="s">
        <v>968</v>
      </c>
      <c r="E6" s="41" t="s">
        <v>969</v>
      </c>
      <c r="F6" s="111"/>
      <c r="G6" s="111"/>
      <c r="H6" s="41"/>
      <c r="I6" s="21"/>
      <c r="J6" s="21"/>
      <c r="K6" s="21"/>
      <c r="L6" s="21"/>
      <c r="M6" s="21" t="s">
        <v>314</v>
      </c>
      <c r="N6" s="41"/>
      <c r="O6" s="41"/>
      <c r="P6" s="21"/>
      <c r="Q6" s="89"/>
      <c r="R6" s="89" t="s">
        <v>318</v>
      </c>
      <c r="S6" s="89" t="s">
        <v>319</v>
      </c>
      <c r="T6" s="89" t="s">
        <v>320</v>
      </c>
      <c r="U6" s="89" t="s">
        <v>403</v>
      </c>
      <c r="V6" s="89" t="s">
        <v>348</v>
      </c>
    </row>
    <row r="7" s="9" customFormat="1" customHeight="1" spans="1:16">
      <c r="A7" s="22">
        <v>1</v>
      </c>
      <c r="B7" s="23"/>
      <c r="C7" s="23"/>
      <c r="D7" s="23"/>
      <c r="E7" s="23"/>
      <c r="F7" s="23"/>
      <c r="G7" s="23"/>
      <c r="H7" s="23"/>
      <c r="I7" s="24"/>
      <c r="J7" s="112"/>
      <c r="K7" s="112"/>
      <c r="L7" s="51">
        <f>K7-J7</f>
        <v>0</v>
      </c>
      <c r="M7" s="51">
        <f>IF(J7=0,0,L7/ABS(J7))*100</f>
        <v>0</v>
      </c>
      <c r="N7" s="26"/>
      <c r="O7" s="26"/>
      <c r="P7" s="26"/>
    </row>
    <row r="8" s="9" customFormat="1" customHeight="1" spans="1:16">
      <c r="A8" s="22">
        <v>2</v>
      </c>
      <c r="B8" s="23"/>
      <c r="C8" s="23"/>
      <c r="D8" s="23"/>
      <c r="E8" s="23"/>
      <c r="F8" s="23"/>
      <c r="G8" s="23"/>
      <c r="H8" s="23"/>
      <c r="I8" s="24"/>
      <c r="J8" s="112"/>
      <c r="K8" s="112"/>
      <c r="L8" s="51">
        <f t="shared" ref="L8:L26" si="0">K8-J8</f>
        <v>0</v>
      </c>
      <c r="M8" s="51">
        <f t="shared" ref="M8:M27" si="1">IF(J8=0,0,L8/ABS(J8))*100</f>
        <v>0</v>
      </c>
      <c r="N8" s="26"/>
      <c r="O8" s="26"/>
      <c r="P8" s="26"/>
    </row>
    <row r="9" s="9" customFormat="1" customHeight="1" spans="1:16">
      <c r="A9" s="22">
        <v>3</v>
      </c>
      <c r="B9" s="23"/>
      <c r="C9" s="23"/>
      <c r="D9" s="23"/>
      <c r="E9" s="23"/>
      <c r="F9" s="23"/>
      <c r="G9" s="23"/>
      <c r="H9" s="23"/>
      <c r="I9" s="24"/>
      <c r="J9" s="112"/>
      <c r="K9" s="112"/>
      <c r="L9" s="51">
        <f t="shared" si="0"/>
        <v>0</v>
      </c>
      <c r="M9" s="51">
        <f t="shared" si="1"/>
        <v>0</v>
      </c>
      <c r="N9" s="26"/>
      <c r="O9" s="26"/>
      <c r="P9" s="26"/>
    </row>
    <row r="10" s="9" customFormat="1" customHeight="1" spans="1:16">
      <c r="A10" s="22">
        <v>4</v>
      </c>
      <c r="B10" s="23"/>
      <c r="C10" s="23"/>
      <c r="D10" s="23"/>
      <c r="E10" s="23"/>
      <c r="F10" s="23"/>
      <c r="G10" s="23"/>
      <c r="H10" s="23"/>
      <c r="I10" s="24"/>
      <c r="J10" s="112"/>
      <c r="K10" s="112"/>
      <c r="L10" s="51">
        <f t="shared" si="0"/>
        <v>0</v>
      </c>
      <c r="M10" s="51">
        <f t="shared" si="1"/>
        <v>0</v>
      </c>
      <c r="N10" s="26"/>
      <c r="O10" s="26"/>
      <c r="P10" s="26"/>
    </row>
    <row r="11" s="9" customFormat="1" customHeight="1" spans="1:16">
      <c r="A11" s="22">
        <v>5</v>
      </c>
      <c r="B11" s="23"/>
      <c r="C11" s="23"/>
      <c r="D11" s="23"/>
      <c r="E11" s="23"/>
      <c r="F11" s="23"/>
      <c r="G11" s="23"/>
      <c r="H11" s="23"/>
      <c r="I11" s="24"/>
      <c r="J11" s="112"/>
      <c r="K11" s="112"/>
      <c r="L11" s="51">
        <f t="shared" si="0"/>
        <v>0</v>
      </c>
      <c r="M11" s="51">
        <f t="shared" si="1"/>
        <v>0</v>
      </c>
      <c r="N11" s="26"/>
      <c r="O11" s="26"/>
      <c r="P11" s="26"/>
    </row>
    <row r="12" s="9" customFormat="1" customHeight="1" spans="1:16">
      <c r="A12" s="22">
        <v>6</v>
      </c>
      <c r="B12" s="23"/>
      <c r="C12" s="23"/>
      <c r="D12" s="23"/>
      <c r="E12" s="23"/>
      <c r="F12" s="23"/>
      <c r="G12" s="23"/>
      <c r="H12" s="23"/>
      <c r="I12" s="24"/>
      <c r="J12" s="112"/>
      <c r="K12" s="112"/>
      <c r="L12" s="51">
        <f t="shared" si="0"/>
        <v>0</v>
      </c>
      <c r="M12" s="51">
        <f t="shared" si="1"/>
        <v>0</v>
      </c>
      <c r="N12" s="26"/>
      <c r="O12" s="26"/>
      <c r="P12" s="26"/>
    </row>
    <row r="13" s="9" customFormat="1" customHeight="1" spans="1:16">
      <c r="A13" s="22">
        <v>7</v>
      </c>
      <c r="B13" s="23"/>
      <c r="C13" s="23"/>
      <c r="D13" s="23"/>
      <c r="E13" s="23"/>
      <c r="F13" s="23"/>
      <c r="G13" s="23"/>
      <c r="H13" s="23"/>
      <c r="I13" s="24"/>
      <c r="J13" s="112"/>
      <c r="K13" s="112"/>
      <c r="L13" s="51">
        <f t="shared" si="0"/>
        <v>0</v>
      </c>
      <c r="M13" s="51">
        <f t="shared" si="1"/>
        <v>0</v>
      </c>
      <c r="N13" s="26"/>
      <c r="O13" s="26"/>
      <c r="P13" s="26"/>
    </row>
    <row r="14" s="9" customFormat="1" customHeight="1" spans="1:16">
      <c r="A14" s="22">
        <v>8</v>
      </c>
      <c r="B14" s="23"/>
      <c r="C14" s="23"/>
      <c r="D14" s="23"/>
      <c r="E14" s="23"/>
      <c r="F14" s="23"/>
      <c r="G14" s="23"/>
      <c r="H14" s="23"/>
      <c r="I14" s="24"/>
      <c r="J14" s="112"/>
      <c r="K14" s="112"/>
      <c r="L14" s="51">
        <f t="shared" si="0"/>
        <v>0</v>
      </c>
      <c r="M14" s="51">
        <f t="shared" si="1"/>
        <v>0</v>
      </c>
      <c r="N14" s="26"/>
      <c r="O14" s="26"/>
      <c r="P14" s="26"/>
    </row>
    <row r="15" s="9" customFormat="1" customHeight="1" spans="1:16">
      <c r="A15" s="22">
        <v>9</v>
      </c>
      <c r="B15" s="23"/>
      <c r="C15" s="23"/>
      <c r="D15" s="23"/>
      <c r="E15" s="23"/>
      <c r="F15" s="23"/>
      <c r="G15" s="23"/>
      <c r="H15" s="23"/>
      <c r="I15" s="24"/>
      <c r="J15" s="112"/>
      <c r="K15" s="112"/>
      <c r="L15" s="51">
        <f t="shared" si="0"/>
        <v>0</v>
      </c>
      <c r="M15" s="51">
        <f t="shared" si="1"/>
        <v>0</v>
      </c>
      <c r="N15" s="26"/>
      <c r="O15" s="26"/>
      <c r="P15" s="26"/>
    </row>
    <row r="16" s="9" customFormat="1" customHeight="1" spans="1:16">
      <c r="A16" s="22">
        <v>10</v>
      </c>
      <c r="B16" s="23"/>
      <c r="C16" s="23"/>
      <c r="D16" s="23"/>
      <c r="E16" s="23"/>
      <c r="F16" s="23"/>
      <c r="G16" s="23"/>
      <c r="H16" s="23"/>
      <c r="I16" s="24"/>
      <c r="J16" s="112"/>
      <c r="K16" s="112"/>
      <c r="L16" s="51">
        <f t="shared" si="0"/>
        <v>0</v>
      </c>
      <c r="M16" s="51">
        <f t="shared" si="1"/>
        <v>0</v>
      </c>
      <c r="N16" s="26"/>
      <c r="O16" s="26"/>
      <c r="P16" s="26"/>
    </row>
    <row r="17" s="9" customFormat="1" customHeight="1" spans="1:16">
      <c r="A17" s="22">
        <v>11</v>
      </c>
      <c r="B17" s="23"/>
      <c r="C17" s="23"/>
      <c r="D17" s="23"/>
      <c r="E17" s="23"/>
      <c r="F17" s="23"/>
      <c r="G17" s="23"/>
      <c r="H17" s="23"/>
      <c r="I17" s="24"/>
      <c r="J17" s="112"/>
      <c r="K17" s="112"/>
      <c r="L17" s="51">
        <f t="shared" si="0"/>
        <v>0</v>
      </c>
      <c r="M17" s="51">
        <f t="shared" si="1"/>
        <v>0</v>
      </c>
      <c r="N17" s="26"/>
      <c r="O17" s="26"/>
      <c r="P17" s="26"/>
    </row>
    <row r="18" s="9" customFormat="1" customHeight="1" spans="1:16">
      <c r="A18" s="22">
        <v>12</v>
      </c>
      <c r="B18" s="23"/>
      <c r="C18" s="23"/>
      <c r="D18" s="23"/>
      <c r="E18" s="23"/>
      <c r="F18" s="23"/>
      <c r="G18" s="23"/>
      <c r="H18" s="23"/>
      <c r="I18" s="24"/>
      <c r="J18" s="112"/>
      <c r="K18" s="112"/>
      <c r="L18" s="51">
        <f t="shared" si="0"/>
        <v>0</v>
      </c>
      <c r="M18" s="51">
        <f t="shared" si="1"/>
        <v>0</v>
      </c>
      <c r="N18" s="26"/>
      <c r="O18" s="26"/>
      <c r="P18" s="26"/>
    </row>
    <row r="19" s="9" customFormat="1" customHeight="1" spans="1:16">
      <c r="A19" s="22">
        <v>13</v>
      </c>
      <c r="B19" s="23"/>
      <c r="C19" s="23"/>
      <c r="D19" s="23"/>
      <c r="E19" s="23"/>
      <c r="F19" s="23"/>
      <c r="G19" s="23"/>
      <c r="H19" s="23"/>
      <c r="I19" s="24"/>
      <c r="J19" s="112"/>
      <c r="K19" s="112"/>
      <c r="L19" s="51">
        <f t="shared" si="0"/>
        <v>0</v>
      </c>
      <c r="M19" s="51">
        <f t="shared" si="1"/>
        <v>0</v>
      </c>
      <c r="N19" s="26"/>
      <c r="O19" s="26"/>
      <c r="P19" s="26"/>
    </row>
    <row r="20" s="9" customFormat="1" customHeight="1" spans="1:16">
      <c r="A20" s="22">
        <v>14</v>
      </c>
      <c r="B20" s="23"/>
      <c r="C20" s="23"/>
      <c r="D20" s="23"/>
      <c r="E20" s="23"/>
      <c r="F20" s="23"/>
      <c r="G20" s="23"/>
      <c r="H20" s="23"/>
      <c r="I20" s="24"/>
      <c r="J20" s="112"/>
      <c r="K20" s="112"/>
      <c r="L20" s="51">
        <f t="shared" si="0"/>
        <v>0</v>
      </c>
      <c r="M20" s="51">
        <f t="shared" si="1"/>
        <v>0</v>
      </c>
      <c r="N20" s="26"/>
      <c r="O20" s="26"/>
      <c r="P20" s="26"/>
    </row>
    <row r="21" s="9" customFormat="1" customHeight="1" spans="1:16">
      <c r="A21" s="22">
        <v>15</v>
      </c>
      <c r="B21" s="23"/>
      <c r="C21" s="23"/>
      <c r="D21" s="23"/>
      <c r="E21" s="23"/>
      <c r="F21" s="23"/>
      <c r="G21" s="23"/>
      <c r="H21" s="23"/>
      <c r="I21" s="24"/>
      <c r="J21" s="112"/>
      <c r="K21" s="112"/>
      <c r="L21" s="51">
        <f t="shared" si="0"/>
        <v>0</v>
      </c>
      <c r="M21" s="51">
        <f t="shared" si="1"/>
        <v>0</v>
      </c>
      <c r="N21" s="26"/>
      <c r="O21" s="26"/>
      <c r="P21" s="26"/>
    </row>
    <row r="22" s="9" customFormat="1" customHeight="1" spans="1:16">
      <c r="A22" s="22">
        <v>16</v>
      </c>
      <c r="B22" s="23"/>
      <c r="C22" s="23"/>
      <c r="D22" s="23"/>
      <c r="E22" s="23"/>
      <c r="F22" s="23"/>
      <c r="G22" s="23"/>
      <c r="H22" s="23"/>
      <c r="I22" s="24"/>
      <c r="J22" s="112"/>
      <c r="K22" s="112"/>
      <c r="L22" s="51">
        <f t="shared" si="0"/>
        <v>0</v>
      </c>
      <c r="M22" s="51">
        <f t="shared" si="1"/>
        <v>0</v>
      </c>
      <c r="N22" s="26"/>
      <c r="O22" s="26"/>
      <c r="P22" s="26"/>
    </row>
    <row r="23" s="9" customFormat="1" customHeight="1" spans="1:16">
      <c r="A23" s="22">
        <v>17</v>
      </c>
      <c r="B23" s="23"/>
      <c r="C23" s="23"/>
      <c r="D23" s="23"/>
      <c r="E23" s="23"/>
      <c r="F23" s="23"/>
      <c r="G23" s="23"/>
      <c r="H23" s="23"/>
      <c r="I23" s="24"/>
      <c r="J23" s="112"/>
      <c r="K23" s="112"/>
      <c r="L23" s="51">
        <f t="shared" si="0"/>
        <v>0</v>
      </c>
      <c r="M23" s="51">
        <f t="shared" si="1"/>
        <v>0</v>
      </c>
      <c r="N23" s="26"/>
      <c r="O23" s="26"/>
      <c r="P23" s="26"/>
    </row>
    <row r="24" s="9" customFormat="1" customHeight="1" spans="1:16">
      <c r="A24" s="22">
        <v>18</v>
      </c>
      <c r="B24" s="23"/>
      <c r="C24" s="23"/>
      <c r="D24" s="23"/>
      <c r="E24" s="23"/>
      <c r="F24" s="23"/>
      <c r="G24" s="23"/>
      <c r="H24" s="23"/>
      <c r="I24" s="24"/>
      <c r="J24" s="112"/>
      <c r="K24" s="112"/>
      <c r="L24" s="51">
        <f t="shared" si="0"/>
        <v>0</v>
      </c>
      <c r="M24" s="51">
        <f t="shared" si="1"/>
        <v>0</v>
      </c>
      <c r="N24" s="26"/>
      <c r="O24" s="26"/>
      <c r="P24" s="26"/>
    </row>
    <row r="25" s="9" customFormat="1" customHeight="1" spans="1:16">
      <c r="A25" s="22">
        <v>19</v>
      </c>
      <c r="B25" s="23"/>
      <c r="C25" s="23"/>
      <c r="D25" s="23"/>
      <c r="E25" s="23"/>
      <c r="F25" s="23"/>
      <c r="G25" s="23"/>
      <c r="H25" s="23"/>
      <c r="I25" s="24"/>
      <c r="J25" s="112"/>
      <c r="K25" s="112"/>
      <c r="L25" s="51">
        <f t="shared" si="0"/>
        <v>0</v>
      </c>
      <c r="M25" s="51">
        <f t="shared" si="1"/>
        <v>0</v>
      </c>
      <c r="N25" s="26"/>
      <c r="O25" s="26"/>
      <c r="P25" s="26"/>
    </row>
    <row r="26" s="9" customFormat="1" customHeight="1" spans="1:16">
      <c r="A26" s="22">
        <v>20</v>
      </c>
      <c r="B26" s="23"/>
      <c r="C26" s="23"/>
      <c r="D26" s="23"/>
      <c r="E26" s="23"/>
      <c r="F26" s="23"/>
      <c r="G26" s="23"/>
      <c r="H26" s="23"/>
      <c r="I26" s="24"/>
      <c r="J26" s="112"/>
      <c r="K26" s="112"/>
      <c r="L26" s="51">
        <f t="shared" si="0"/>
        <v>0</v>
      </c>
      <c r="M26" s="51">
        <f t="shared" si="1"/>
        <v>0</v>
      </c>
      <c r="N26" s="26"/>
      <c r="O26" s="26"/>
      <c r="P26" s="26"/>
    </row>
    <row r="27" s="9" customFormat="1" customHeight="1" spans="1:16">
      <c r="A27" s="27" t="s">
        <v>959</v>
      </c>
      <c r="B27" s="28"/>
      <c r="C27" s="28"/>
      <c r="D27" s="28"/>
      <c r="E27" s="28"/>
      <c r="F27" s="28"/>
      <c r="G27" s="28"/>
      <c r="H27" s="28"/>
      <c r="I27" s="29"/>
      <c r="J27" s="113">
        <f>SUM(J7:J26)</f>
        <v>0</v>
      </c>
      <c r="K27" s="113">
        <f>SUM(K7:K26)</f>
        <v>0</v>
      </c>
      <c r="L27" s="113">
        <f>IF(SUM(L7:L26)-(K27-J27)&lt;0.001,SUM(L7:L26),"false")</f>
        <v>0</v>
      </c>
      <c r="M27" s="51">
        <f t="shared" si="1"/>
        <v>0</v>
      </c>
      <c r="N27" s="31"/>
      <c r="O27" s="31"/>
      <c r="P27" s="31"/>
    </row>
    <row r="28" s="10" customFormat="1" customHeight="1" spans="1:16">
      <c r="A28" s="32"/>
      <c r="J28" s="33"/>
      <c r="K28" s="33"/>
      <c r="L28" s="33"/>
      <c r="M28" s="34"/>
      <c r="N28" s="34"/>
      <c r="O28" s="34"/>
      <c r="P28" s="34"/>
    </row>
    <row r="29" s="10" customFormat="1" customHeight="1" spans="1:16">
      <c r="A29" s="35" t="str">
        <f>表头信息!D8&amp;表头信息!E8</f>
        <v>产权持有单位填表人：谭勃</v>
      </c>
      <c r="B29" s="35"/>
      <c r="C29" s="35"/>
      <c r="D29" s="35"/>
      <c r="E29" s="35"/>
      <c r="F29" s="35"/>
      <c r="G29" s="35"/>
      <c r="H29" s="35"/>
      <c r="I29" s="35"/>
      <c r="J29" s="36"/>
      <c r="K29" s="39"/>
      <c r="L29" s="37" t="str">
        <f>表头信息!D20&amp;表头信息!E23</f>
        <v>评估人员：柳青、殷涛</v>
      </c>
      <c r="M29" s="37"/>
      <c r="N29" s="37"/>
      <c r="O29" s="37"/>
      <c r="P29" s="37"/>
    </row>
    <row r="30" s="10" customFormat="1" customHeight="1" spans="1:16">
      <c r="A30" s="38" t="str">
        <f>表头信息!D11&amp;表头信息!E11</f>
        <v>填表日期：2022年11月2日</v>
      </c>
      <c r="B30" s="36"/>
      <c r="C30" s="36"/>
      <c r="D30" s="36"/>
      <c r="E30" s="36"/>
      <c r="F30" s="36"/>
      <c r="G30" s="36"/>
      <c r="H30" s="36"/>
      <c r="I30" s="36"/>
      <c r="J30" s="36"/>
      <c r="K30" s="39"/>
      <c r="L30" s="39"/>
      <c r="N30" s="39"/>
      <c r="O30" s="39"/>
      <c r="P30" s="39"/>
    </row>
    <row r="31" customHeight="1" spans="10:12">
      <c r="J31" s="71"/>
      <c r="K31" s="71"/>
      <c r="L31" s="71"/>
    </row>
  </sheetData>
  <protectedRanges>
    <protectedRange sqref="A7:K26 N7:P26" name="区域1"/>
  </protectedRanges>
  <mergeCells count="21">
    <mergeCell ref="A1:P1"/>
    <mergeCell ref="A2:P2"/>
    <mergeCell ref="A4:J4"/>
    <mergeCell ref="C5:E5"/>
    <mergeCell ref="A27:I27"/>
    <mergeCell ref="J28:L28"/>
    <mergeCell ref="A29:I29"/>
    <mergeCell ref="L29:P29"/>
    <mergeCell ref="A5:A6"/>
    <mergeCell ref="B5:B6"/>
    <mergeCell ref="F5:F6"/>
    <mergeCell ref="G5:G6"/>
    <mergeCell ref="H5:H6"/>
    <mergeCell ref="I5:I6"/>
    <mergeCell ref="J5:J6"/>
    <mergeCell ref="K5:K6"/>
    <mergeCell ref="L5:L6"/>
    <mergeCell ref="M5:M6"/>
    <mergeCell ref="N5:N6"/>
    <mergeCell ref="O5:O6"/>
    <mergeCell ref="P5:P6"/>
  </mergeCells>
  <conditionalFormatting sqref="Q5:V6">
    <cfRule type="expression" dxfId="0" priority="1" stopIfTrue="1">
      <formula>$S$8=""</formula>
    </cfRule>
  </conditionalFormatting>
  <dataValidations count="2">
    <dataValidation type="list" allowBlank="1" showInputMessage="1" showErrorMessage="1" sqref="U5:U6">
      <formula1>$X$8</formula1>
    </dataValidation>
    <dataValidation type="list" allowBlank="1" showInputMessage="1" showErrorMessage="1" sqref="V5:V6 R5:T6">
      <formula1>$T$8</formula1>
    </dataValidation>
  </dataValidations>
  <hyperlinks>
    <hyperlink ref="A1:P1" location="'4-非流动资产汇总'!B24" display="=&quot;其他非流动资产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66664" name="Check Box 72" r:id="rId4">
              <controlPr defaultSize="0">
                <anchor moveWithCells="1">
                  <from>
                    <xdr:col>16</xdr:col>
                    <xdr:colOff>101600</xdr:colOff>
                    <xdr:row>0</xdr:row>
                    <xdr:rowOff>56515</xdr:rowOff>
                  </from>
                  <to>
                    <xdr:col>18</xdr:col>
                    <xdr:colOff>495300</xdr:colOff>
                    <xdr:row>1</xdr:row>
                    <xdr:rowOff>19050</xdr:rowOff>
                  </to>
                </anchor>
              </controlPr>
            </control>
          </mc:Choice>
        </mc:AlternateContent>
      </controls>
    </mc:Choice>
  </mc:AlternateContent>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G30"/>
  <sheetViews>
    <sheetView view="pageBreakPreview" zoomScale="85" zoomScaleNormal="100" workbookViewId="0">
      <pane xSplit="2" ySplit="6" topLeftCell="C7" activePane="bottomRight" state="frozen"/>
      <selection/>
      <selection pane="topRight"/>
      <selection pane="bottomLeft"/>
      <selection pane="bottomRight" activeCell="A1" sqref="A1:F1"/>
    </sheetView>
  </sheetViews>
  <sheetFormatPr defaultColWidth="8.66666666666667" defaultRowHeight="15.75" customHeight="1" outlineLevelCol="6"/>
  <cols>
    <col min="1" max="1" width="8.5" style="11" customWidth="1"/>
    <col min="2" max="2" width="37.3333333333333" style="11" customWidth="1"/>
    <col min="3" max="6" width="21.25" style="11" customWidth="1"/>
    <col min="7" max="32" width="9" style="11"/>
    <col min="33" max="16384" width="8.66666666666667" style="11"/>
  </cols>
  <sheetData>
    <row r="1" s="7" customFormat="1" ht="30" customHeight="1" spans="1:7">
      <c r="A1" s="12" t="s">
        <v>970</v>
      </c>
      <c r="B1" s="12"/>
      <c r="C1" s="12"/>
      <c r="D1" s="12"/>
      <c r="E1" s="12"/>
      <c r="F1" s="12"/>
      <c r="G1" s="76"/>
    </row>
    <row r="2" customHeight="1" spans="1:6">
      <c r="A2" s="13" t="str">
        <f>表头信息!D5&amp;表头信息!E5</f>
        <v>评估基准日：2022年10月31日</v>
      </c>
      <c r="B2" s="13"/>
      <c r="C2" s="13"/>
      <c r="D2" s="13"/>
      <c r="E2" s="13"/>
      <c r="F2" s="13"/>
    </row>
    <row r="3" customHeight="1" spans="1:6">
      <c r="A3" s="13"/>
      <c r="B3" s="13"/>
      <c r="C3" s="13"/>
      <c r="D3" s="13"/>
      <c r="E3" s="13"/>
      <c r="F3" s="56" t="s">
        <v>971</v>
      </c>
    </row>
    <row r="4" customHeight="1" spans="1:6">
      <c r="A4" s="77" t="str">
        <f>表头信息!D2&amp;表头信息!E2</f>
        <v>产权持有单位：西安曲江楼观旅游农业开发有限公司</v>
      </c>
      <c r="B4" s="78"/>
      <c r="C4" s="78"/>
      <c r="D4" s="18"/>
      <c r="E4" s="18"/>
      <c r="F4" s="57" t="s">
        <v>3</v>
      </c>
    </row>
    <row r="5" s="8" customFormat="1" customHeight="1" spans="1:6">
      <c r="A5" s="79" t="s">
        <v>267</v>
      </c>
      <c r="B5" s="79" t="s">
        <v>237</v>
      </c>
      <c r="C5" s="79" t="s">
        <v>238</v>
      </c>
      <c r="D5" s="79" t="s">
        <v>239</v>
      </c>
      <c r="E5" s="79" t="s">
        <v>668</v>
      </c>
      <c r="F5" s="79" t="s">
        <v>241</v>
      </c>
    </row>
    <row r="6" s="8" customFormat="1" customHeight="1" spans="1:6">
      <c r="A6" s="80"/>
      <c r="B6" s="80"/>
      <c r="C6" s="80"/>
      <c r="D6" s="80"/>
      <c r="E6" s="80"/>
      <c r="F6" s="80"/>
    </row>
    <row r="7" s="9" customFormat="1" customHeight="1" spans="1:6">
      <c r="A7" s="60" t="s">
        <v>972</v>
      </c>
      <c r="B7" s="81" t="s">
        <v>177</v>
      </c>
      <c r="C7" s="52">
        <f>'5-1短期借款'!I27</f>
        <v>0</v>
      </c>
      <c r="D7" s="52">
        <f>'5-1短期借款'!J27</f>
        <v>0</v>
      </c>
      <c r="E7" s="51">
        <f>D7-C7</f>
        <v>0</v>
      </c>
      <c r="F7" s="51">
        <f>IF(C7=0,0,E7/ABS(C7))*100</f>
        <v>0</v>
      </c>
    </row>
    <row r="8" s="9" customFormat="1" customHeight="1" spans="1:6">
      <c r="A8" s="60" t="s">
        <v>973</v>
      </c>
      <c r="B8" s="61" t="s">
        <v>179</v>
      </c>
      <c r="C8" s="52">
        <f>'5-2交易性金融负债'!E27</f>
        <v>0</v>
      </c>
      <c r="D8" s="52">
        <f>'5-2交易性金融负债'!F27</f>
        <v>0</v>
      </c>
      <c r="E8" s="51">
        <f>D8-C8</f>
        <v>0</v>
      </c>
      <c r="F8" s="51">
        <f>IF(C8=0,0,E8/ABS(C8))*100</f>
        <v>0</v>
      </c>
    </row>
    <row r="9" s="9" customFormat="1" customHeight="1" spans="1:6">
      <c r="A9" s="60" t="s">
        <v>974</v>
      </c>
      <c r="B9" s="61" t="s">
        <v>257</v>
      </c>
      <c r="C9" s="52">
        <f>'5-3衍生金融负债'!H27</f>
        <v>0</v>
      </c>
      <c r="D9" s="52">
        <f>'5-3衍生金融负债'!J27</f>
        <v>0</v>
      </c>
      <c r="E9" s="51">
        <f t="shared" ref="E9:E19" si="0">D9-C9</f>
        <v>0</v>
      </c>
      <c r="F9" s="51">
        <f t="shared" ref="F9:F19" si="1">IF(C9=0,0,E9/ABS(C9))*100</f>
        <v>0</v>
      </c>
    </row>
    <row r="10" s="9" customFormat="1" customHeight="1" spans="1:6">
      <c r="A10" s="60" t="s">
        <v>975</v>
      </c>
      <c r="B10" s="61" t="s">
        <v>181</v>
      </c>
      <c r="C10" s="52">
        <f>'5-4应付票据'!F27</f>
        <v>0</v>
      </c>
      <c r="D10" s="52">
        <f>'5-4应付票据'!G27</f>
        <v>0</v>
      </c>
      <c r="E10" s="51">
        <f t="shared" si="0"/>
        <v>0</v>
      </c>
      <c r="F10" s="51">
        <f t="shared" si="1"/>
        <v>0</v>
      </c>
    </row>
    <row r="11" s="9" customFormat="1" customHeight="1" spans="1:6">
      <c r="A11" s="60" t="s">
        <v>976</v>
      </c>
      <c r="B11" s="61" t="s">
        <v>183</v>
      </c>
      <c r="C11" s="52">
        <f>'5-5应付账款'!H27</f>
        <v>0</v>
      </c>
      <c r="D11" s="52">
        <f>'5-5应付账款'!O27</f>
        <v>0</v>
      </c>
      <c r="E11" s="51">
        <f t="shared" si="0"/>
        <v>0</v>
      </c>
      <c r="F11" s="51">
        <f t="shared" si="1"/>
        <v>0</v>
      </c>
    </row>
    <row r="12" s="9" customFormat="1" customHeight="1" spans="1:6">
      <c r="A12" s="60" t="s">
        <v>977</v>
      </c>
      <c r="B12" s="61" t="s">
        <v>185</v>
      </c>
      <c r="C12" s="51">
        <f>'5-6预收账款'!H27</f>
        <v>0</v>
      </c>
      <c r="D12" s="51">
        <f>'5-6预收账款'!O27</f>
        <v>0</v>
      </c>
      <c r="E12" s="51">
        <f t="shared" si="0"/>
        <v>0</v>
      </c>
      <c r="F12" s="51">
        <f t="shared" si="1"/>
        <v>0</v>
      </c>
    </row>
    <row r="13" s="9" customFormat="1" customHeight="1" spans="1:6">
      <c r="A13" s="60" t="s">
        <v>978</v>
      </c>
      <c r="B13" s="61" t="s">
        <v>258</v>
      </c>
      <c r="C13" s="52">
        <f>'5-7合同负债'!F26</f>
        <v>0</v>
      </c>
      <c r="D13" s="52">
        <f>'5-7合同负债'!G26</f>
        <v>0</v>
      </c>
      <c r="E13" s="51">
        <f t="shared" si="0"/>
        <v>0</v>
      </c>
      <c r="F13" s="51">
        <f t="shared" si="1"/>
        <v>0</v>
      </c>
    </row>
    <row r="14" s="9" customFormat="1" customHeight="1" spans="1:6">
      <c r="A14" s="60" t="s">
        <v>979</v>
      </c>
      <c r="B14" s="61" t="s">
        <v>187</v>
      </c>
      <c r="C14" s="52">
        <f>'5-8应付职工薪酬'!D27</f>
        <v>0</v>
      </c>
      <c r="D14" s="52">
        <f>'5-8应付职工薪酬'!E27</f>
        <v>0</v>
      </c>
      <c r="E14" s="51">
        <f t="shared" si="0"/>
        <v>0</v>
      </c>
      <c r="F14" s="51">
        <f t="shared" si="1"/>
        <v>0</v>
      </c>
    </row>
    <row r="15" s="9" customFormat="1" customHeight="1" spans="1:6">
      <c r="A15" s="60" t="s">
        <v>980</v>
      </c>
      <c r="B15" s="61" t="s">
        <v>189</v>
      </c>
      <c r="C15" s="52">
        <f>'5-9应交税费'!E27</f>
        <v>0</v>
      </c>
      <c r="D15" s="52">
        <f>'5-9应交税费'!F27</f>
        <v>0</v>
      </c>
      <c r="E15" s="51">
        <f t="shared" si="0"/>
        <v>0</v>
      </c>
      <c r="F15" s="51">
        <f t="shared" si="1"/>
        <v>0</v>
      </c>
    </row>
    <row r="16" s="9" customFormat="1" customHeight="1" spans="1:6">
      <c r="A16" s="60" t="s">
        <v>981</v>
      </c>
      <c r="B16" s="61" t="s">
        <v>195</v>
      </c>
      <c r="C16" s="52">
        <f>'5-10其他应付款汇总'!C27</f>
        <v>0</v>
      </c>
      <c r="D16" s="52">
        <f>'5-10其他应付款汇总'!D27</f>
        <v>0</v>
      </c>
      <c r="E16" s="51">
        <f t="shared" si="0"/>
        <v>0</v>
      </c>
      <c r="F16" s="51">
        <f t="shared" si="1"/>
        <v>0</v>
      </c>
    </row>
    <row r="17" s="9" customFormat="1" customHeight="1" spans="1:6">
      <c r="A17" s="60" t="s">
        <v>982</v>
      </c>
      <c r="B17" s="61" t="s">
        <v>259</v>
      </c>
      <c r="C17" s="52">
        <f>'5-11持有待售负债'!H25</f>
        <v>0</v>
      </c>
      <c r="D17" s="52">
        <f>'5-11持有待售负债'!I25</f>
        <v>0</v>
      </c>
      <c r="E17" s="51">
        <f t="shared" si="0"/>
        <v>0</v>
      </c>
      <c r="F17" s="51">
        <f t="shared" si="1"/>
        <v>0</v>
      </c>
    </row>
    <row r="18" s="9" customFormat="1" customHeight="1" spans="1:6">
      <c r="A18" s="60" t="s">
        <v>983</v>
      </c>
      <c r="B18" s="61" t="s">
        <v>197</v>
      </c>
      <c r="C18" s="52">
        <f>'5-12一年到期非流动负债'!F27</f>
        <v>0</v>
      </c>
      <c r="D18" s="52">
        <f>'5-12一年到期非流动负债'!G27</f>
        <v>0</v>
      </c>
      <c r="E18" s="51">
        <f t="shared" si="0"/>
        <v>0</v>
      </c>
      <c r="F18" s="51">
        <f t="shared" si="1"/>
        <v>0</v>
      </c>
    </row>
    <row r="19" s="9" customFormat="1" customHeight="1" spans="1:6">
      <c r="A19" s="60" t="s">
        <v>984</v>
      </c>
      <c r="B19" s="61" t="s">
        <v>198</v>
      </c>
      <c r="C19" s="52">
        <f>'5-13其他流动负债'!E27</f>
        <v>0</v>
      </c>
      <c r="D19" s="52">
        <f>'5-13其他流动负债'!F27</f>
        <v>0</v>
      </c>
      <c r="E19" s="51">
        <f t="shared" si="0"/>
        <v>0</v>
      </c>
      <c r="F19" s="51">
        <f t="shared" si="1"/>
        <v>0</v>
      </c>
    </row>
    <row r="20" s="9" customFormat="1" customHeight="1" spans="1:6">
      <c r="A20" s="66"/>
      <c r="B20" s="65"/>
      <c r="C20" s="52"/>
      <c r="D20" s="52"/>
      <c r="E20" s="51"/>
      <c r="F20" s="51"/>
    </row>
    <row r="21" s="9" customFormat="1" customHeight="1" spans="1:6">
      <c r="A21" s="66"/>
      <c r="B21" s="65"/>
      <c r="C21" s="52"/>
      <c r="D21" s="52"/>
      <c r="E21" s="51"/>
      <c r="F21" s="51"/>
    </row>
    <row r="22" s="9" customFormat="1" customHeight="1" spans="1:6">
      <c r="A22" s="66"/>
      <c r="B22" s="65"/>
      <c r="C22" s="52"/>
      <c r="D22" s="52"/>
      <c r="E22" s="51"/>
      <c r="F22" s="51"/>
    </row>
    <row r="23" s="9" customFormat="1" customHeight="1" spans="1:6">
      <c r="A23" s="66"/>
      <c r="B23" s="65"/>
      <c r="C23" s="52"/>
      <c r="D23" s="51"/>
      <c r="E23" s="51"/>
      <c r="F23" s="51"/>
    </row>
    <row r="24" s="9" customFormat="1" customHeight="1" spans="1:6">
      <c r="A24" s="60"/>
      <c r="B24" s="104"/>
      <c r="C24" s="52"/>
      <c r="D24" s="51"/>
      <c r="E24" s="51"/>
      <c r="F24" s="51"/>
    </row>
    <row r="25" s="9" customFormat="1" customHeight="1" spans="1:6">
      <c r="A25" s="60"/>
      <c r="B25" s="104"/>
      <c r="C25" s="52"/>
      <c r="D25" s="51"/>
      <c r="E25" s="51"/>
      <c r="F25" s="51"/>
    </row>
    <row r="26" s="9" customFormat="1" customHeight="1" spans="1:6">
      <c r="A26" s="105" t="s">
        <v>200</v>
      </c>
      <c r="B26" s="106"/>
      <c r="C26" s="30">
        <f>SUM(C7:C25)</f>
        <v>0</v>
      </c>
      <c r="D26" s="30">
        <f>SUM(D7:D25)</f>
        <v>0</v>
      </c>
      <c r="E26" s="30">
        <f>IF(SUM(E7:E25)-(D26-C26)&lt;0.001,SUM(E7:E25),"false")</f>
        <v>0</v>
      </c>
      <c r="F26" s="51">
        <f>IF(C26=0,0,E26/ABS(C26))*100</f>
        <v>0</v>
      </c>
    </row>
    <row r="27" s="10" customFormat="1" customHeight="1" spans="1:6">
      <c r="A27" s="32"/>
      <c r="D27" s="33"/>
      <c r="E27" s="33"/>
      <c r="F27" s="33"/>
    </row>
    <row r="28" s="36" customFormat="1" customHeight="1" spans="1:6">
      <c r="A28" s="35" t="str">
        <f>表头信息!D8&amp;表头信息!E8</f>
        <v>产权持有单位填表人：谭勃</v>
      </c>
      <c r="B28" s="35"/>
      <c r="C28" s="35"/>
      <c r="E28" s="37" t="str">
        <f>表头信息!D20&amp;表头信息!E23</f>
        <v>评估人员：柳青、殷涛</v>
      </c>
      <c r="F28" s="37"/>
    </row>
    <row r="29" s="36" customFormat="1" customHeight="1" spans="1:1">
      <c r="A29" s="38" t="str">
        <f>表头信息!D11&amp;表头信息!E11</f>
        <v>填表日期：2022年11月2日</v>
      </c>
    </row>
    <row r="30" customHeight="1" spans="4:6">
      <c r="D30" s="71"/>
      <c r="E30" s="71"/>
      <c r="F30" s="71"/>
    </row>
  </sheetData>
  <mergeCells count="13">
    <mergeCell ref="A1:F1"/>
    <mergeCell ref="A2:F2"/>
    <mergeCell ref="A4:C4"/>
    <mergeCell ref="A26:B26"/>
    <mergeCell ref="D27:F27"/>
    <mergeCell ref="A28:C28"/>
    <mergeCell ref="E28:F28"/>
    <mergeCell ref="A5:A6"/>
    <mergeCell ref="B5:B6"/>
    <mergeCell ref="C5:C6"/>
    <mergeCell ref="D5:D6"/>
    <mergeCell ref="E5:E6"/>
    <mergeCell ref="F5:F6"/>
  </mergeCells>
  <hyperlinks>
    <hyperlink ref="A1:F1" location="'2-分类汇总'!B41" display="流动负债评估汇总表"/>
    <hyperlink ref="B7" location="'5-1短期借款'!A1" display="短期借款"/>
    <hyperlink ref="B8" location="'5-2交易性金融负债'!A1" display="交易性金融负债"/>
    <hyperlink ref="B10" location="'5-4应付票据'!A1" display="应付票据"/>
    <hyperlink ref="B11" location="'5-5应付账款'!A1" display="应付账款"/>
    <hyperlink ref="B12" location="'5-6预收账款'!A1" display="预收款项"/>
    <hyperlink ref="B14" location="'5-8应付职工薪酬'!A1" display="应付职工薪酬"/>
    <hyperlink ref="B15" location="'5-9应交税费'!A1" display="应交税费"/>
    <hyperlink ref="B16" location="'5-10其他应付款汇总'!A1" display="其他应付款"/>
    <hyperlink ref="B18" location="'5-12一年到期非流动负债'!A1" display="一年内到期的非流动负债"/>
    <hyperlink ref="B19" location="'5-13其他流动负债'!A1" display="其他流动负债"/>
    <hyperlink ref="B9" location="'5-3衍生金融负债'!A1" display="衍生金融负债"/>
    <hyperlink ref="B13" location="'5-7合同负债'!A1" display="合同负债"/>
    <hyperlink ref="B17" location="'5-11持有待售负债'!A1" display="持有待售负债"/>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1"/>
  <sheetViews>
    <sheetView view="pageBreakPreview" zoomScale="85" zoomScaleNormal="100" workbookViewId="0">
      <pane xSplit="1" ySplit="6" topLeftCell="B13" activePane="bottomRight" state="frozen"/>
      <selection/>
      <selection pane="topRight"/>
      <selection pane="bottomLeft"/>
      <selection pane="bottomRight" activeCell="A1" sqref="A1:K1"/>
    </sheetView>
  </sheetViews>
  <sheetFormatPr defaultColWidth="8.66666666666667" defaultRowHeight="15.75" customHeight="1"/>
  <cols>
    <col min="1" max="1" width="5.5" style="11" customWidth="1"/>
    <col min="2" max="2" width="26.5833333333333" style="11" customWidth="1"/>
    <col min="3" max="4" width="8" style="11" customWidth="1"/>
    <col min="5" max="5" width="7.83333333333333" style="11"/>
    <col min="6" max="6" width="7.25" style="11" customWidth="1"/>
    <col min="7" max="10" width="13.3333333333333" style="11" customWidth="1"/>
    <col min="11" max="11" width="13.5833333333333" style="11" customWidth="1"/>
    <col min="12" max="32" width="9" style="11"/>
    <col min="33" max="16384" width="8.66666666666667" style="11"/>
  </cols>
  <sheetData>
    <row r="1" s="7" customFormat="1" ht="30" customHeight="1" spans="1:11">
      <c r="A1" s="12" t="str">
        <f>"短期借款评估"&amp;表头信息!E35</f>
        <v>短期借款评估明细表</v>
      </c>
      <c r="B1" s="12"/>
      <c r="C1" s="12"/>
      <c r="D1" s="12"/>
      <c r="E1" s="12"/>
      <c r="F1" s="12"/>
      <c r="G1" s="12"/>
      <c r="H1" s="46"/>
      <c r="I1" s="46"/>
      <c r="J1" s="46"/>
      <c r="K1" s="46"/>
    </row>
    <row r="2" customHeight="1" spans="1:11">
      <c r="A2" s="13" t="str">
        <f>表头信息!D5&amp;表头信息!E5</f>
        <v>评估基准日：2022年10月31日</v>
      </c>
      <c r="B2" s="13"/>
      <c r="C2" s="13"/>
      <c r="D2" s="13"/>
      <c r="E2" s="13"/>
      <c r="F2" s="13"/>
      <c r="G2" s="13"/>
      <c r="H2" s="13"/>
      <c r="I2" s="14"/>
      <c r="J2" s="14"/>
      <c r="K2" s="14"/>
    </row>
    <row r="3" customHeight="1" spans="1:11">
      <c r="A3" s="13"/>
      <c r="B3" s="13"/>
      <c r="C3" s="13"/>
      <c r="D3" s="13"/>
      <c r="E3" s="13"/>
      <c r="F3" s="13"/>
      <c r="G3" s="13"/>
      <c r="H3" s="14"/>
      <c r="I3" s="14"/>
      <c r="J3" s="14"/>
      <c r="K3" s="86" t="s">
        <v>985</v>
      </c>
    </row>
    <row r="4" customHeight="1" spans="1:11">
      <c r="A4" s="83" t="str">
        <f>表头信息!D2&amp;表头信息!E2</f>
        <v>产权持有单位：西安曲江楼观旅游农业开发有限公司</v>
      </c>
      <c r="B4" s="18"/>
      <c r="C4" s="18"/>
      <c r="D4" s="18"/>
      <c r="E4" s="18"/>
      <c r="F4" s="18"/>
      <c r="G4" s="18"/>
      <c r="H4" s="18"/>
      <c r="I4" s="18"/>
      <c r="J4" s="18"/>
      <c r="K4" s="19" t="s">
        <v>3</v>
      </c>
    </row>
    <row r="5" s="8" customFormat="1" customHeight="1" spans="1:11">
      <c r="A5" s="20" t="s">
        <v>5</v>
      </c>
      <c r="B5" s="20" t="s">
        <v>986</v>
      </c>
      <c r="C5" s="20" t="s">
        <v>389</v>
      </c>
      <c r="D5" s="20" t="s">
        <v>585</v>
      </c>
      <c r="E5" s="20" t="s">
        <v>987</v>
      </c>
      <c r="F5" s="20" t="s">
        <v>294</v>
      </c>
      <c r="G5" s="20" t="s">
        <v>988</v>
      </c>
      <c r="H5" s="20" t="s">
        <v>989</v>
      </c>
      <c r="I5" s="20" t="s">
        <v>238</v>
      </c>
      <c r="J5" s="20" t="s">
        <v>239</v>
      </c>
      <c r="K5" s="20" t="s">
        <v>8</v>
      </c>
    </row>
    <row r="6" s="8" customFormat="1" customHeight="1" spans="1:11">
      <c r="A6" s="21"/>
      <c r="B6" s="21"/>
      <c r="C6" s="21"/>
      <c r="D6" s="21"/>
      <c r="E6" s="21"/>
      <c r="F6" s="21"/>
      <c r="G6" s="21"/>
      <c r="H6" s="21"/>
      <c r="I6" s="21"/>
      <c r="J6" s="21"/>
      <c r="K6" s="21"/>
    </row>
    <row r="7" s="9" customFormat="1" customHeight="1" spans="1:11">
      <c r="A7" s="22">
        <v>1</v>
      </c>
      <c r="B7" s="23"/>
      <c r="C7" s="24"/>
      <c r="D7" s="24"/>
      <c r="E7" s="73"/>
      <c r="F7" s="22"/>
      <c r="G7" s="25"/>
      <c r="H7" s="25"/>
      <c r="I7" s="25"/>
      <c r="J7" s="25"/>
      <c r="K7" s="26"/>
    </row>
    <row r="8" s="9" customFormat="1" customHeight="1" spans="1:11">
      <c r="A8" s="22">
        <v>2</v>
      </c>
      <c r="B8" s="23"/>
      <c r="C8" s="24"/>
      <c r="D8" s="24"/>
      <c r="E8" s="73"/>
      <c r="F8" s="22"/>
      <c r="G8" s="25"/>
      <c r="H8" s="25"/>
      <c r="I8" s="25"/>
      <c r="J8" s="25"/>
      <c r="K8" s="26"/>
    </row>
    <row r="9" s="9" customFormat="1" customHeight="1" spans="1:11">
      <c r="A9" s="22">
        <v>3</v>
      </c>
      <c r="B9" s="23"/>
      <c r="C9" s="24"/>
      <c r="D9" s="24"/>
      <c r="E9" s="73"/>
      <c r="F9" s="22"/>
      <c r="G9" s="25"/>
      <c r="H9" s="25"/>
      <c r="I9" s="25"/>
      <c r="J9" s="25"/>
      <c r="K9" s="26"/>
    </row>
    <row r="10" s="9" customFormat="1" customHeight="1" spans="1:11">
      <c r="A10" s="22">
        <v>4</v>
      </c>
      <c r="B10" s="23"/>
      <c r="C10" s="24"/>
      <c r="D10" s="24"/>
      <c r="E10" s="73"/>
      <c r="F10" s="22"/>
      <c r="G10" s="25"/>
      <c r="H10" s="25"/>
      <c r="I10" s="25"/>
      <c r="J10" s="25"/>
      <c r="K10" s="26"/>
    </row>
    <row r="11" s="9" customFormat="1" customHeight="1" spans="1:11">
      <c r="A11" s="22">
        <v>5</v>
      </c>
      <c r="B11" s="23"/>
      <c r="C11" s="24"/>
      <c r="D11" s="24"/>
      <c r="E11" s="73"/>
      <c r="F11" s="22"/>
      <c r="G11" s="25"/>
      <c r="H11" s="25"/>
      <c r="I11" s="25"/>
      <c r="J11" s="25"/>
      <c r="K11" s="26"/>
    </row>
    <row r="12" s="9" customFormat="1" customHeight="1" spans="1:11">
      <c r="A12" s="22">
        <v>6</v>
      </c>
      <c r="B12" s="23"/>
      <c r="C12" s="24"/>
      <c r="D12" s="24"/>
      <c r="E12" s="73"/>
      <c r="F12" s="22"/>
      <c r="G12" s="25"/>
      <c r="H12" s="25"/>
      <c r="I12" s="25"/>
      <c r="J12" s="25"/>
      <c r="K12" s="26"/>
    </row>
    <row r="13" s="9" customFormat="1" customHeight="1" spans="1:11">
      <c r="A13" s="22">
        <v>7</v>
      </c>
      <c r="B13" s="23"/>
      <c r="C13" s="24"/>
      <c r="D13" s="24"/>
      <c r="E13" s="73"/>
      <c r="F13" s="22"/>
      <c r="G13" s="25"/>
      <c r="H13" s="25"/>
      <c r="I13" s="25"/>
      <c r="J13" s="25"/>
      <c r="K13" s="26"/>
    </row>
    <row r="14" s="9" customFormat="1" customHeight="1" spans="1:11">
      <c r="A14" s="22">
        <v>8</v>
      </c>
      <c r="B14" s="23"/>
      <c r="C14" s="24"/>
      <c r="D14" s="24"/>
      <c r="E14" s="73"/>
      <c r="F14" s="22"/>
      <c r="G14" s="25"/>
      <c r="H14" s="25"/>
      <c r="I14" s="25"/>
      <c r="J14" s="25"/>
      <c r="K14" s="26"/>
    </row>
    <row r="15" s="9" customFormat="1" customHeight="1" spans="1:11">
      <c r="A15" s="22">
        <v>9</v>
      </c>
      <c r="B15" s="23"/>
      <c r="C15" s="24"/>
      <c r="D15" s="24"/>
      <c r="E15" s="73"/>
      <c r="F15" s="22"/>
      <c r="G15" s="25"/>
      <c r="H15" s="25"/>
      <c r="I15" s="25"/>
      <c r="J15" s="25"/>
      <c r="K15" s="26"/>
    </row>
    <row r="16" s="9" customFormat="1" customHeight="1" spans="1:11">
      <c r="A16" s="22">
        <v>10</v>
      </c>
      <c r="B16" s="23"/>
      <c r="C16" s="24"/>
      <c r="D16" s="24"/>
      <c r="E16" s="73"/>
      <c r="F16" s="22"/>
      <c r="G16" s="25"/>
      <c r="H16" s="25"/>
      <c r="I16" s="25"/>
      <c r="J16" s="25"/>
      <c r="K16" s="26"/>
    </row>
    <row r="17" s="9" customFormat="1" customHeight="1" spans="1:11">
      <c r="A17" s="22">
        <v>11</v>
      </c>
      <c r="B17" s="23"/>
      <c r="C17" s="24"/>
      <c r="D17" s="24"/>
      <c r="E17" s="73"/>
      <c r="F17" s="22"/>
      <c r="G17" s="25"/>
      <c r="H17" s="25"/>
      <c r="I17" s="25"/>
      <c r="J17" s="25"/>
      <c r="K17" s="26"/>
    </row>
    <row r="18" s="9" customFormat="1" customHeight="1" spans="1:11">
      <c r="A18" s="22">
        <v>12</v>
      </c>
      <c r="B18" s="23"/>
      <c r="C18" s="24"/>
      <c r="D18" s="24"/>
      <c r="E18" s="73"/>
      <c r="F18" s="22"/>
      <c r="G18" s="25"/>
      <c r="H18" s="25"/>
      <c r="I18" s="25"/>
      <c r="J18" s="25"/>
      <c r="K18" s="26"/>
    </row>
    <row r="19" s="9" customFormat="1" customHeight="1" spans="1:11">
      <c r="A19" s="22">
        <v>13</v>
      </c>
      <c r="B19" s="23"/>
      <c r="C19" s="24"/>
      <c r="D19" s="24"/>
      <c r="E19" s="73"/>
      <c r="F19" s="22"/>
      <c r="G19" s="25"/>
      <c r="H19" s="25"/>
      <c r="I19" s="25"/>
      <c r="J19" s="25"/>
      <c r="K19" s="26"/>
    </row>
    <row r="20" s="9" customFormat="1" customHeight="1" spans="1:11">
      <c r="A20" s="22">
        <v>14</v>
      </c>
      <c r="B20" s="23"/>
      <c r="C20" s="24"/>
      <c r="D20" s="24"/>
      <c r="E20" s="73"/>
      <c r="F20" s="22"/>
      <c r="G20" s="25"/>
      <c r="H20" s="25"/>
      <c r="I20" s="25"/>
      <c r="J20" s="25"/>
      <c r="K20" s="26"/>
    </row>
    <row r="21" s="9" customFormat="1" customHeight="1" spans="1:11">
      <c r="A21" s="22">
        <v>15</v>
      </c>
      <c r="B21" s="23"/>
      <c r="C21" s="24"/>
      <c r="D21" s="24"/>
      <c r="E21" s="73"/>
      <c r="F21" s="22"/>
      <c r="G21" s="25"/>
      <c r="H21" s="25"/>
      <c r="I21" s="25"/>
      <c r="J21" s="25"/>
      <c r="K21" s="26"/>
    </row>
    <row r="22" s="9" customFormat="1" customHeight="1" spans="1:11">
      <c r="A22" s="22">
        <v>16</v>
      </c>
      <c r="B22" s="23"/>
      <c r="C22" s="24"/>
      <c r="D22" s="24"/>
      <c r="E22" s="73"/>
      <c r="F22" s="22"/>
      <c r="G22" s="25"/>
      <c r="H22" s="25"/>
      <c r="I22" s="25"/>
      <c r="J22" s="25"/>
      <c r="K22" s="26"/>
    </row>
    <row r="23" s="9" customFormat="1" customHeight="1" spans="1:11">
      <c r="A23" s="22">
        <v>17</v>
      </c>
      <c r="B23" s="23"/>
      <c r="C23" s="24"/>
      <c r="D23" s="24"/>
      <c r="E23" s="73"/>
      <c r="F23" s="22"/>
      <c r="G23" s="25"/>
      <c r="H23" s="25"/>
      <c r="I23" s="25"/>
      <c r="J23" s="25"/>
      <c r="K23" s="26"/>
    </row>
    <row r="24" s="9" customFormat="1" customHeight="1" spans="1:11">
      <c r="A24" s="22">
        <v>18</v>
      </c>
      <c r="B24" s="23"/>
      <c r="C24" s="24"/>
      <c r="D24" s="24"/>
      <c r="E24" s="73"/>
      <c r="F24" s="22"/>
      <c r="G24" s="25"/>
      <c r="H24" s="25"/>
      <c r="I24" s="25"/>
      <c r="J24" s="25"/>
      <c r="K24" s="26"/>
    </row>
    <row r="25" s="9" customFormat="1" customHeight="1" spans="1:11">
      <c r="A25" s="22">
        <v>19</v>
      </c>
      <c r="B25" s="23"/>
      <c r="C25" s="24"/>
      <c r="D25" s="24"/>
      <c r="E25" s="73"/>
      <c r="F25" s="22"/>
      <c r="G25" s="25"/>
      <c r="H25" s="25"/>
      <c r="I25" s="25"/>
      <c r="J25" s="25"/>
      <c r="K25" s="26"/>
    </row>
    <row r="26" s="9" customFormat="1" customHeight="1" spans="1:11">
      <c r="A26" s="22">
        <v>20</v>
      </c>
      <c r="B26" s="23"/>
      <c r="C26" s="24"/>
      <c r="D26" s="24"/>
      <c r="E26" s="73"/>
      <c r="F26" s="22"/>
      <c r="G26" s="25"/>
      <c r="H26" s="25"/>
      <c r="I26" s="25"/>
      <c r="J26" s="25"/>
      <c r="K26" s="26"/>
    </row>
    <row r="27" s="9" customFormat="1" customHeight="1" spans="1:11">
      <c r="A27" s="27" t="s">
        <v>384</v>
      </c>
      <c r="B27" s="28"/>
      <c r="C27" s="28"/>
      <c r="D27" s="28"/>
      <c r="E27" s="28"/>
      <c r="F27" s="28"/>
      <c r="G27" s="28"/>
      <c r="H27" s="29"/>
      <c r="I27" s="30">
        <f>SUM(I7:I26)</f>
        <v>0</v>
      </c>
      <c r="J27" s="30">
        <f>SUM(J7:J26)</f>
        <v>0</v>
      </c>
      <c r="K27" s="31"/>
    </row>
    <row r="28" s="10" customFormat="1" customHeight="1" spans="1:11">
      <c r="A28" s="32"/>
      <c r="D28" s="33"/>
      <c r="E28" s="33"/>
      <c r="F28" s="33"/>
      <c r="G28" s="34"/>
      <c r="H28" s="34"/>
      <c r="I28" s="34"/>
      <c r="J28" s="34"/>
      <c r="K28" s="34"/>
    </row>
    <row r="29" s="10" customFormat="1" customHeight="1" spans="1:11">
      <c r="A29" s="35" t="str">
        <f>表头信息!D8&amp;表头信息!E8</f>
        <v>产权持有单位填表人：谭勃</v>
      </c>
      <c r="B29" s="35"/>
      <c r="C29" s="35"/>
      <c r="D29" s="35"/>
      <c r="E29" s="39"/>
      <c r="F29" s="39"/>
      <c r="H29" s="37" t="str">
        <f>表头信息!D20&amp;表头信息!E23</f>
        <v>评估人员：柳青、殷涛</v>
      </c>
      <c r="I29" s="37"/>
      <c r="J29" s="37"/>
      <c r="K29" s="37"/>
    </row>
    <row r="30" s="10" customFormat="1" customHeight="1" spans="1:10">
      <c r="A30" s="38" t="str">
        <f>表头信息!D11&amp;表头信息!E11</f>
        <v>填表日期：2022年11月2日</v>
      </c>
      <c r="B30" s="36"/>
      <c r="C30" s="36"/>
      <c r="D30" s="36"/>
      <c r="E30" s="39"/>
      <c r="F30" s="39"/>
      <c r="H30" s="39"/>
      <c r="I30" s="39"/>
      <c r="J30" s="39"/>
    </row>
    <row r="31" customHeight="1" spans="4:6">
      <c r="D31" s="71"/>
      <c r="E31" s="71"/>
      <c r="F31" s="71"/>
    </row>
  </sheetData>
  <protectedRanges>
    <protectedRange sqref="A7:K26" name="区域1"/>
  </protectedRanges>
  <mergeCells count="17">
    <mergeCell ref="A1:K1"/>
    <mergeCell ref="A2:K2"/>
    <mergeCell ref="A27:H27"/>
    <mergeCell ref="D28:F28"/>
    <mergeCell ref="A29:D29"/>
    <mergeCell ref="H29:K29"/>
    <mergeCell ref="A5:A6"/>
    <mergeCell ref="B5:B6"/>
    <mergeCell ref="C5:C6"/>
    <mergeCell ref="D5:D6"/>
    <mergeCell ref="E5:E6"/>
    <mergeCell ref="F5:F6"/>
    <mergeCell ref="G5:G6"/>
    <mergeCell ref="H5:H6"/>
    <mergeCell ref="I5:I6"/>
    <mergeCell ref="J5:J6"/>
    <mergeCell ref="K5:K6"/>
  </mergeCells>
  <hyperlinks>
    <hyperlink ref="A1:K1" location="'5-流动负债汇总'!B7" display="=&quot;短期借款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68712" name="Check Box 72" r:id="rId4">
              <controlPr defaultSize="0">
                <anchor moveWithCells="1">
                  <from>
                    <xdr:col>11</xdr:col>
                    <xdr:colOff>88900</xdr:colOff>
                    <xdr:row>0</xdr:row>
                    <xdr:rowOff>76200</xdr:rowOff>
                  </from>
                  <to>
                    <xdr:col>12</xdr:col>
                    <xdr:colOff>584200</xdr:colOff>
                    <xdr:row>1</xdr:row>
                    <xdr:rowOff>120015</xdr:rowOff>
                  </to>
                </anchor>
              </controlPr>
            </control>
          </mc:Choice>
        </mc:AlternateContent>
      </controls>
    </mc:Choice>
  </mc:AlternateContent>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1"/>
  <sheetViews>
    <sheetView view="pageBreakPreview" zoomScale="85" zoomScaleNormal="100" workbookViewId="0">
      <pane xSplit="1" ySplit="6" topLeftCell="B12" activePane="bottomRight" state="frozen"/>
      <selection/>
      <selection pane="topRight"/>
      <selection pane="bottomLeft"/>
      <selection pane="bottomRight" activeCell="A1" sqref="A1:G1"/>
    </sheetView>
  </sheetViews>
  <sheetFormatPr defaultColWidth="8.66666666666667" defaultRowHeight="15.75" customHeight="1" outlineLevelCol="6"/>
  <cols>
    <col min="1" max="1" width="5.75" style="11" customWidth="1"/>
    <col min="2" max="2" width="36.5" style="11" customWidth="1"/>
    <col min="3" max="6" width="17.75" style="11" customWidth="1"/>
    <col min="7" max="7" width="17.5" style="11" customWidth="1"/>
    <col min="8" max="32" width="9" style="11"/>
    <col min="33" max="16384" width="8.66666666666667" style="11"/>
  </cols>
  <sheetData>
    <row r="1" s="7" customFormat="1" ht="30" customHeight="1" spans="1:7">
      <c r="A1" s="12" t="str">
        <f>"交易性金融负债评估"&amp;表头信息!E35</f>
        <v>交易性金融负债评估明细表</v>
      </c>
      <c r="B1" s="12"/>
      <c r="C1" s="12"/>
      <c r="D1" s="12"/>
      <c r="E1" s="12"/>
      <c r="F1" s="12"/>
      <c r="G1" s="12"/>
    </row>
    <row r="2" customHeight="1" spans="1:7">
      <c r="A2" s="13" t="str">
        <f>表头信息!D5&amp;表头信息!E5</f>
        <v>评估基准日：2022年10月31日</v>
      </c>
      <c r="B2" s="13"/>
      <c r="C2" s="13"/>
      <c r="D2" s="13"/>
      <c r="E2" s="13"/>
      <c r="F2" s="13"/>
      <c r="G2" s="14"/>
    </row>
    <row r="3" customHeight="1" spans="1:7">
      <c r="A3" s="13"/>
      <c r="B3" s="13"/>
      <c r="C3" s="13"/>
      <c r="D3" s="13"/>
      <c r="E3" s="13"/>
      <c r="F3" s="13"/>
      <c r="G3" s="15" t="s">
        <v>990</v>
      </c>
    </row>
    <row r="4" customHeight="1" spans="1:7">
      <c r="A4" s="16" t="str">
        <f>表头信息!D2&amp;表头信息!E2</f>
        <v>产权持有单位：西安曲江楼观旅游农业开发有限公司</v>
      </c>
      <c r="B4" s="17"/>
      <c r="C4" s="17"/>
      <c r="D4" s="17"/>
      <c r="E4" s="18"/>
      <c r="F4" s="18"/>
      <c r="G4" s="19" t="s">
        <v>3</v>
      </c>
    </row>
    <row r="5" s="8" customFormat="1" customHeight="1" spans="1:7">
      <c r="A5" s="20" t="s">
        <v>5</v>
      </c>
      <c r="B5" s="20" t="s">
        <v>376</v>
      </c>
      <c r="C5" s="20" t="s">
        <v>389</v>
      </c>
      <c r="D5" s="20" t="s">
        <v>388</v>
      </c>
      <c r="E5" s="20" t="s">
        <v>238</v>
      </c>
      <c r="F5" s="20" t="s">
        <v>239</v>
      </c>
      <c r="G5" s="20" t="s">
        <v>8</v>
      </c>
    </row>
    <row r="6" s="8" customFormat="1" customHeight="1" spans="1:7">
      <c r="A6" s="21"/>
      <c r="B6" s="21"/>
      <c r="C6" s="21"/>
      <c r="D6" s="21"/>
      <c r="E6" s="21"/>
      <c r="F6" s="21"/>
      <c r="G6" s="21"/>
    </row>
    <row r="7" s="9" customFormat="1" customHeight="1" spans="1:7">
      <c r="A7" s="22">
        <v>1</v>
      </c>
      <c r="B7" s="23"/>
      <c r="C7" s="24"/>
      <c r="D7" s="22"/>
      <c r="E7" s="25"/>
      <c r="F7" s="25"/>
      <c r="G7" s="26"/>
    </row>
    <row r="8" s="9" customFormat="1" customHeight="1" spans="1:7">
      <c r="A8" s="22">
        <v>2</v>
      </c>
      <c r="B8" s="23"/>
      <c r="C8" s="24"/>
      <c r="D8" s="22"/>
      <c r="E8" s="25"/>
      <c r="F8" s="25"/>
      <c r="G8" s="26"/>
    </row>
    <row r="9" s="9" customFormat="1" customHeight="1" spans="1:7">
      <c r="A9" s="22">
        <v>3</v>
      </c>
      <c r="B9" s="23"/>
      <c r="C9" s="24"/>
      <c r="D9" s="22"/>
      <c r="E9" s="25"/>
      <c r="F9" s="25"/>
      <c r="G9" s="26"/>
    </row>
    <row r="10" s="9" customFormat="1" customHeight="1" spans="1:7">
      <c r="A10" s="22">
        <v>4</v>
      </c>
      <c r="B10" s="23"/>
      <c r="C10" s="24"/>
      <c r="D10" s="22"/>
      <c r="E10" s="25"/>
      <c r="F10" s="25"/>
      <c r="G10" s="26"/>
    </row>
    <row r="11" s="9" customFormat="1" customHeight="1" spans="1:7">
      <c r="A11" s="22">
        <v>5</v>
      </c>
      <c r="B11" s="23"/>
      <c r="C11" s="24"/>
      <c r="D11" s="22"/>
      <c r="E11" s="25"/>
      <c r="F11" s="25"/>
      <c r="G11" s="26"/>
    </row>
    <row r="12" s="9" customFormat="1" customHeight="1" spans="1:7">
      <c r="A12" s="22">
        <v>6</v>
      </c>
      <c r="B12" s="23"/>
      <c r="C12" s="24"/>
      <c r="D12" s="22"/>
      <c r="E12" s="25"/>
      <c r="F12" s="25"/>
      <c r="G12" s="26"/>
    </row>
    <row r="13" s="9" customFormat="1" customHeight="1" spans="1:7">
      <c r="A13" s="22">
        <v>7</v>
      </c>
      <c r="B13" s="23"/>
      <c r="C13" s="24"/>
      <c r="D13" s="22"/>
      <c r="E13" s="25"/>
      <c r="F13" s="25"/>
      <c r="G13" s="26"/>
    </row>
    <row r="14" s="9" customFormat="1" customHeight="1" spans="1:7">
      <c r="A14" s="22">
        <v>8</v>
      </c>
      <c r="B14" s="23"/>
      <c r="C14" s="24"/>
      <c r="D14" s="22"/>
      <c r="E14" s="25"/>
      <c r="F14" s="25"/>
      <c r="G14" s="26"/>
    </row>
    <row r="15" s="9" customFormat="1" customHeight="1" spans="1:7">
      <c r="A15" s="22">
        <v>9</v>
      </c>
      <c r="B15" s="23"/>
      <c r="C15" s="24"/>
      <c r="D15" s="22"/>
      <c r="E15" s="25"/>
      <c r="F15" s="25"/>
      <c r="G15" s="26"/>
    </row>
    <row r="16" s="9" customFormat="1" customHeight="1" spans="1:7">
      <c r="A16" s="22">
        <v>10</v>
      </c>
      <c r="B16" s="23"/>
      <c r="C16" s="24"/>
      <c r="D16" s="22"/>
      <c r="E16" s="25"/>
      <c r="F16" s="25"/>
      <c r="G16" s="26"/>
    </row>
    <row r="17" s="9" customFormat="1" customHeight="1" spans="1:7">
      <c r="A17" s="22">
        <v>11</v>
      </c>
      <c r="B17" s="23"/>
      <c r="C17" s="24"/>
      <c r="D17" s="22"/>
      <c r="E17" s="25"/>
      <c r="F17" s="25"/>
      <c r="G17" s="26"/>
    </row>
    <row r="18" s="9" customFormat="1" customHeight="1" spans="1:7">
      <c r="A18" s="22">
        <v>12</v>
      </c>
      <c r="B18" s="23"/>
      <c r="C18" s="24"/>
      <c r="D18" s="22"/>
      <c r="E18" s="25"/>
      <c r="F18" s="25"/>
      <c r="G18" s="26"/>
    </row>
    <row r="19" s="9" customFormat="1" customHeight="1" spans="1:7">
      <c r="A19" s="22">
        <v>13</v>
      </c>
      <c r="B19" s="23"/>
      <c r="C19" s="24"/>
      <c r="D19" s="22"/>
      <c r="E19" s="25"/>
      <c r="F19" s="25"/>
      <c r="G19" s="26"/>
    </row>
    <row r="20" s="9" customFormat="1" customHeight="1" spans="1:7">
      <c r="A20" s="22">
        <v>14</v>
      </c>
      <c r="B20" s="23"/>
      <c r="C20" s="24"/>
      <c r="D20" s="22"/>
      <c r="E20" s="25"/>
      <c r="F20" s="25"/>
      <c r="G20" s="26"/>
    </row>
    <row r="21" s="9" customFormat="1" customHeight="1" spans="1:7">
      <c r="A21" s="22">
        <v>15</v>
      </c>
      <c r="B21" s="23"/>
      <c r="C21" s="24"/>
      <c r="D21" s="22"/>
      <c r="E21" s="25"/>
      <c r="F21" s="25"/>
      <c r="G21" s="26"/>
    </row>
    <row r="22" s="9" customFormat="1" customHeight="1" spans="1:7">
      <c r="A22" s="22">
        <v>16</v>
      </c>
      <c r="B22" s="23"/>
      <c r="C22" s="24"/>
      <c r="D22" s="22"/>
      <c r="E22" s="25"/>
      <c r="F22" s="25"/>
      <c r="G22" s="26"/>
    </row>
    <row r="23" s="9" customFormat="1" customHeight="1" spans="1:7">
      <c r="A23" s="22">
        <v>17</v>
      </c>
      <c r="B23" s="23"/>
      <c r="C23" s="24"/>
      <c r="D23" s="22"/>
      <c r="E23" s="25"/>
      <c r="F23" s="25"/>
      <c r="G23" s="26"/>
    </row>
    <row r="24" s="9" customFormat="1" customHeight="1" spans="1:7">
      <c r="A24" s="22">
        <v>18</v>
      </c>
      <c r="B24" s="23"/>
      <c r="C24" s="24"/>
      <c r="D24" s="22"/>
      <c r="E24" s="25"/>
      <c r="F24" s="25"/>
      <c r="G24" s="26"/>
    </row>
    <row r="25" s="9" customFormat="1" customHeight="1" spans="1:7">
      <c r="A25" s="22">
        <v>19</v>
      </c>
      <c r="B25" s="23"/>
      <c r="C25" s="24"/>
      <c r="D25" s="22"/>
      <c r="E25" s="25"/>
      <c r="F25" s="25"/>
      <c r="G25" s="26"/>
    </row>
    <row r="26" s="9" customFormat="1" customHeight="1" spans="1:7">
      <c r="A26" s="22">
        <v>20</v>
      </c>
      <c r="B26" s="23"/>
      <c r="C26" s="24"/>
      <c r="D26" s="22"/>
      <c r="E26" s="25"/>
      <c r="F26" s="25"/>
      <c r="G26" s="26"/>
    </row>
    <row r="27" s="9" customFormat="1" customHeight="1" spans="1:7">
      <c r="A27" s="27" t="s">
        <v>384</v>
      </c>
      <c r="B27" s="28"/>
      <c r="C27" s="28"/>
      <c r="D27" s="29"/>
      <c r="E27" s="30">
        <f>SUM(E7:E26)</f>
        <v>0</v>
      </c>
      <c r="F27" s="30">
        <f>SUM(F7:F26)</f>
        <v>0</v>
      </c>
      <c r="G27" s="31"/>
    </row>
    <row r="28" s="10" customFormat="1" customHeight="1" spans="1:7">
      <c r="A28" s="32"/>
      <c r="D28" s="33"/>
      <c r="E28" s="33"/>
      <c r="F28" s="33"/>
      <c r="G28" s="34"/>
    </row>
    <row r="29" s="10" customFormat="1" customHeight="1" spans="1:7">
      <c r="A29" s="35" t="str">
        <f>表头信息!D8&amp;表头信息!E8</f>
        <v>产权持有单位填表人：谭勃</v>
      </c>
      <c r="B29" s="35"/>
      <c r="C29" s="35"/>
      <c r="D29" s="36"/>
      <c r="E29" s="37" t="str">
        <f>表头信息!D20&amp;表头信息!E23</f>
        <v>评估人员：柳青、殷涛</v>
      </c>
      <c r="F29" s="37"/>
      <c r="G29" s="37"/>
    </row>
    <row r="30" s="10" customFormat="1" customHeight="1" spans="1:6">
      <c r="A30" s="38" t="str">
        <f>表头信息!D11&amp;表头信息!E11</f>
        <v>填表日期：2022年11月2日</v>
      </c>
      <c r="B30" s="36"/>
      <c r="C30" s="36"/>
      <c r="D30" s="36"/>
      <c r="E30" s="39"/>
      <c r="F30" s="39"/>
    </row>
    <row r="31" customHeight="1" spans="4:6">
      <c r="D31" s="71"/>
      <c r="E31" s="71"/>
      <c r="F31" s="71"/>
    </row>
  </sheetData>
  <protectedRanges>
    <protectedRange sqref="A7:G26" name="区域1"/>
  </protectedRanges>
  <mergeCells count="14">
    <mergeCell ref="A1:G1"/>
    <mergeCell ref="A2:G2"/>
    <mergeCell ref="A4:D4"/>
    <mergeCell ref="A27:D27"/>
    <mergeCell ref="D28:F28"/>
    <mergeCell ref="A29:C29"/>
    <mergeCell ref="E29:G29"/>
    <mergeCell ref="A5:A6"/>
    <mergeCell ref="B5:B6"/>
    <mergeCell ref="C5:C6"/>
    <mergeCell ref="D5:D6"/>
    <mergeCell ref="E5:E6"/>
    <mergeCell ref="F5:F6"/>
    <mergeCell ref="G5:G6"/>
  </mergeCells>
  <hyperlinks>
    <hyperlink ref="A1:G1" location="'5-流动负债汇总'!B8" display="=&quot;交易性金融负债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69736" name="Check Box 72" r:id="rId4">
              <controlPr defaultSize="0">
                <anchor moveWithCells="1">
                  <from>
                    <xdr:col>7</xdr:col>
                    <xdr:colOff>133350</xdr:colOff>
                    <xdr:row>0</xdr:row>
                    <xdr:rowOff>38735</xdr:rowOff>
                  </from>
                  <to>
                    <xdr:col>9</xdr:col>
                    <xdr:colOff>444500</xdr:colOff>
                    <xdr:row>2</xdr:row>
                    <xdr:rowOff>101600</xdr:rowOff>
                  </to>
                </anchor>
              </controlPr>
            </control>
          </mc:Choice>
        </mc:AlternateContent>
      </controls>
    </mc:Choice>
  </mc:AlternateContent>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1"/>
  <sheetViews>
    <sheetView view="pageBreakPreview" zoomScale="85" zoomScaleNormal="100" workbookViewId="0">
      <pane xSplit="1" ySplit="6" topLeftCell="B12" activePane="bottomRight" state="frozen"/>
      <selection/>
      <selection pane="topRight"/>
      <selection pane="bottomLeft"/>
      <selection pane="bottomRight" activeCell="A1" sqref="A1:M1"/>
    </sheetView>
  </sheetViews>
  <sheetFormatPr defaultColWidth="8.66666666666667" defaultRowHeight="15.75" customHeight="1"/>
  <cols>
    <col min="1" max="1" width="4.33333333333333" style="11" customWidth="1"/>
    <col min="2" max="2" width="13.8333333333333" style="11" customWidth="1"/>
    <col min="3" max="3" width="10.8333333333333" style="11" customWidth="1"/>
    <col min="4" max="6" width="8.33333333333333" style="11" customWidth="1"/>
    <col min="7" max="12" width="11.0833333333333" style="11" customWidth="1"/>
    <col min="13" max="13" width="10.3333333333333" style="11" customWidth="1"/>
    <col min="14" max="32" width="9" style="11"/>
    <col min="33" max="16384" width="8.66666666666667" style="11"/>
  </cols>
  <sheetData>
    <row r="1" s="7" customFormat="1" ht="30" customHeight="1" spans="1:13">
      <c r="A1" s="12" t="str">
        <f>"衍生金融负债"&amp;表头信息!E35</f>
        <v>衍生金融负债明细表</v>
      </c>
      <c r="B1" s="12"/>
      <c r="C1" s="12"/>
      <c r="D1" s="12"/>
      <c r="E1" s="12"/>
      <c r="F1" s="12"/>
      <c r="G1" s="12"/>
      <c r="H1" s="12"/>
      <c r="I1" s="46"/>
      <c r="J1" s="46"/>
      <c r="K1" s="46"/>
      <c r="L1" s="46"/>
      <c r="M1" s="46"/>
    </row>
    <row r="2" customHeight="1" spans="1:13">
      <c r="A2" s="13" t="str">
        <f>表头信息!D5&amp;表头信息!E5</f>
        <v>评估基准日：2022年10月31日</v>
      </c>
      <c r="B2" s="13"/>
      <c r="C2" s="13"/>
      <c r="D2" s="13"/>
      <c r="E2" s="13"/>
      <c r="F2" s="13"/>
      <c r="G2" s="13"/>
      <c r="H2" s="13"/>
      <c r="I2" s="13"/>
      <c r="J2" s="13"/>
      <c r="K2" s="13"/>
      <c r="L2" s="13"/>
      <c r="M2" s="13"/>
    </row>
    <row r="3" customHeight="1" spans="1:13">
      <c r="A3" s="13"/>
      <c r="B3" s="13"/>
      <c r="C3" s="13"/>
      <c r="D3" s="13"/>
      <c r="E3" s="13"/>
      <c r="F3" s="13"/>
      <c r="G3" s="13"/>
      <c r="H3" s="13"/>
      <c r="I3" s="14"/>
      <c r="J3" s="14"/>
      <c r="K3" s="14"/>
      <c r="L3" s="15" t="s">
        <v>991</v>
      </c>
      <c r="M3" s="86"/>
    </row>
    <row r="4" customHeight="1" spans="1:13">
      <c r="A4" s="83" t="str">
        <f>表头信息!D2&amp;表头信息!E2</f>
        <v>产权持有单位：西安曲江楼观旅游农业开发有限公司</v>
      </c>
      <c r="B4" s="18"/>
      <c r="C4" s="18"/>
      <c r="D4" s="18"/>
      <c r="E4" s="18"/>
      <c r="F4" s="18"/>
      <c r="G4" s="18"/>
      <c r="H4" s="18"/>
      <c r="I4" s="18"/>
      <c r="J4" s="18"/>
      <c r="K4" s="18"/>
      <c r="L4" s="87" t="s">
        <v>3</v>
      </c>
      <c r="M4" s="88"/>
    </row>
    <row r="5" s="8" customFormat="1" customHeight="1" spans="1:16">
      <c r="A5" s="20" t="s">
        <v>5</v>
      </c>
      <c r="B5" s="20" t="s">
        <v>992</v>
      </c>
      <c r="C5" s="20" t="s">
        <v>371</v>
      </c>
      <c r="D5" s="20" t="s">
        <v>372</v>
      </c>
      <c r="E5" s="20" t="s">
        <v>340</v>
      </c>
      <c r="F5" s="20" t="s">
        <v>373</v>
      </c>
      <c r="G5" s="20" t="s">
        <v>354</v>
      </c>
      <c r="H5" s="20" t="s">
        <v>238</v>
      </c>
      <c r="I5" s="20" t="s">
        <v>367</v>
      </c>
      <c r="J5" s="20" t="s">
        <v>239</v>
      </c>
      <c r="K5" s="20" t="s">
        <v>240</v>
      </c>
      <c r="L5" s="20" t="s">
        <v>241</v>
      </c>
      <c r="M5" s="20" t="s">
        <v>8</v>
      </c>
      <c r="N5" s="89" t="s">
        <v>297</v>
      </c>
      <c r="O5" s="89" t="s">
        <v>344</v>
      </c>
      <c r="P5" s="89" t="s">
        <v>345</v>
      </c>
    </row>
    <row r="6" s="8" customFormat="1" customHeight="1" spans="1:16">
      <c r="A6" s="21"/>
      <c r="B6" s="21"/>
      <c r="C6" s="21"/>
      <c r="D6" s="21"/>
      <c r="E6" s="21"/>
      <c r="F6" s="21"/>
      <c r="G6" s="21"/>
      <c r="H6" s="21"/>
      <c r="I6" s="21"/>
      <c r="J6" s="21"/>
      <c r="K6" s="21"/>
      <c r="L6" s="21" t="s">
        <v>314</v>
      </c>
      <c r="M6" s="21"/>
      <c r="N6" s="89"/>
      <c r="O6" s="89" t="s">
        <v>347</v>
      </c>
      <c r="P6" s="89" t="s">
        <v>348</v>
      </c>
    </row>
    <row r="7" s="9" customFormat="1" customHeight="1" spans="1:13">
      <c r="A7" s="22">
        <v>1</v>
      </c>
      <c r="B7" s="23"/>
      <c r="C7" s="22"/>
      <c r="D7" s="72"/>
      <c r="E7" s="99"/>
      <c r="F7" s="100"/>
      <c r="G7" s="73"/>
      <c r="H7" s="25"/>
      <c r="I7" s="25"/>
      <c r="J7" s="25"/>
      <c r="K7" s="51">
        <f>J7-H7</f>
        <v>0</v>
      </c>
      <c r="L7" s="51">
        <f>IF(H7=0,0,K7/ABS(H7))*100</f>
        <v>0</v>
      </c>
      <c r="M7" s="26"/>
    </row>
    <row r="8" s="9" customFormat="1" customHeight="1" spans="1:13">
      <c r="A8" s="22">
        <v>2</v>
      </c>
      <c r="B8" s="23"/>
      <c r="C8" s="22"/>
      <c r="D8" s="72"/>
      <c r="E8" s="99"/>
      <c r="F8" s="99"/>
      <c r="G8" s="73"/>
      <c r="H8" s="25"/>
      <c r="I8" s="25"/>
      <c r="J8" s="25"/>
      <c r="K8" s="51"/>
      <c r="L8" s="51"/>
      <c r="M8" s="26"/>
    </row>
    <row r="9" s="9" customFormat="1" customHeight="1" spans="1:13">
      <c r="A9" s="22">
        <v>3</v>
      </c>
      <c r="B9" s="23"/>
      <c r="C9" s="22"/>
      <c r="D9" s="72"/>
      <c r="E9" s="99"/>
      <c r="F9" s="99"/>
      <c r="G9" s="73"/>
      <c r="H9" s="25"/>
      <c r="I9" s="25"/>
      <c r="J9" s="25"/>
      <c r="K9" s="51"/>
      <c r="L9" s="51"/>
      <c r="M9" s="26"/>
    </row>
    <row r="10" s="9" customFormat="1" customHeight="1" spans="1:13">
      <c r="A10" s="22">
        <v>4</v>
      </c>
      <c r="B10" s="23"/>
      <c r="C10" s="22"/>
      <c r="D10" s="72"/>
      <c r="E10" s="99"/>
      <c r="F10" s="99"/>
      <c r="G10" s="73"/>
      <c r="H10" s="25"/>
      <c r="I10" s="25"/>
      <c r="J10" s="25"/>
      <c r="K10" s="51"/>
      <c r="L10" s="51"/>
      <c r="M10" s="26"/>
    </row>
    <row r="11" s="9" customFormat="1" customHeight="1" spans="1:13">
      <c r="A11" s="22">
        <v>5</v>
      </c>
      <c r="B11" s="23"/>
      <c r="C11" s="22"/>
      <c r="D11" s="72"/>
      <c r="E11" s="99"/>
      <c r="F11" s="99"/>
      <c r="G11" s="73"/>
      <c r="H11" s="25"/>
      <c r="I11" s="25"/>
      <c r="J11" s="25"/>
      <c r="K11" s="51"/>
      <c r="L11" s="51"/>
      <c r="M11" s="26"/>
    </row>
    <row r="12" s="9" customFormat="1" customHeight="1" spans="1:13">
      <c r="A12" s="22">
        <v>6</v>
      </c>
      <c r="B12" s="23"/>
      <c r="C12" s="22"/>
      <c r="D12" s="72"/>
      <c r="E12" s="99"/>
      <c r="F12" s="99"/>
      <c r="G12" s="73"/>
      <c r="H12" s="25"/>
      <c r="I12" s="25"/>
      <c r="J12" s="25"/>
      <c r="K12" s="51"/>
      <c r="L12" s="51"/>
      <c r="M12" s="26"/>
    </row>
    <row r="13" s="9" customFormat="1" customHeight="1" spans="1:13">
      <c r="A13" s="22">
        <v>7</v>
      </c>
      <c r="B13" s="23"/>
      <c r="C13" s="22"/>
      <c r="D13" s="72"/>
      <c r="E13" s="99"/>
      <c r="F13" s="99"/>
      <c r="G13" s="73"/>
      <c r="H13" s="25"/>
      <c r="I13" s="25"/>
      <c r="J13" s="25"/>
      <c r="K13" s="51"/>
      <c r="L13" s="51"/>
      <c r="M13" s="26"/>
    </row>
    <row r="14" s="9" customFormat="1" customHeight="1" spans="1:13">
      <c r="A14" s="22">
        <v>8</v>
      </c>
      <c r="B14" s="23"/>
      <c r="C14" s="22"/>
      <c r="D14" s="72"/>
      <c r="E14" s="99"/>
      <c r="F14" s="99"/>
      <c r="G14" s="73"/>
      <c r="H14" s="25"/>
      <c r="I14" s="25"/>
      <c r="J14" s="25"/>
      <c r="K14" s="51"/>
      <c r="L14" s="51"/>
      <c r="M14" s="26"/>
    </row>
    <row r="15" s="9" customFormat="1" customHeight="1" spans="1:13">
      <c r="A15" s="22">
        <v>9</v>
      </c>
      <c r="B15" s="23"/>
      <c r="C15" s="22"/>
      <c r="D15" s="72"/>
      <c r="E15" s="99"/>
      <c r="F15" s="99"/>
      <c r="G15" s="73"/>
      <c r="H15" s="25"/>
      <c r="I15" s="25"/>
      <c r="J15" s="25"/>
      <c r="K15" s="51"/>
      <c r="L15" s="51"/>
      <c r="M15" s="26"/>
    </row>
    <row r="16" s="9" customFormat="1" customHeight="1" spans="1:13">
      <c r="A16" s="22">
        <v>10</v>
      </c>
      <c r="B16" s="23"/>
      <c r="C16" s="22"/>
      <c r="D16" s="72"/>
      <c r="E16" s="99"/>
      <c r="F16" s="99"/>
      <c r="G16" s="73"/>
      <c r="H16" s="25"/>
      <c r="I16" s="25"/>
      <c r="J16" s="25"/>
      <c r="K16" s="51"/>
      <c r="L16" s="51"/>
      <c r="M16" s="26"/>
    </row>
    <row r="17" s="9" customFormat="1" customHeight="1" spans="1:13">
      <c r="A17" s="22">
        <v>11</v>
      </c>
      <c r="B17" s="23"/>
      <c r="C17" s="22"/>
      <c r="D17" s="72"/>
      <c r="E17" s="99"/>
      <c r="F17" s="99"/>
      <c r="G17" s="73"/>
      <c r="H17" s="25"/>
      <c r="I17" s="25"/>
      <c r="J17" s="25"/>
      <c r="K17" s="51"/>
      <c r="L17" s="51"/>
      <c r="M17" s="26"/>
    </row>
    <row r="18" s="9" customFormat="1" customHeight="1" spans="1:13">
      <c r="A18" s="22">
        <v>12</v>
      </c>
      <c r="B18" s="23"/>
      <c r="C18" s="22"/>
      <c r="D18" s="72"/>
      <c r="E18" s="99"/>
      <c r="F18" s="99"/>
      <c r="G18" s="73"/>
      <c r="H18" s="25"/>
      <c r="I18" s="25"/>
      <c r="J18" s="25"/>
      <c r="K18" s="51"/>
      <c r="L18" s="51"/>
      <c r="M18" s="26"/>
    </row>
    <row r="19" s="9" customFormat="1" customHeight="1" spans="1:13">
      <c r="A19" s="22">
        <v>13</v>
      </c>
      <c r="B19" s="23"/>
      <c r="C19" s="22"/>
      <c r="D19" s="72"/>
      <c r="E19" s="99"/>
      <c r="F19" s="99"/>
      <c r="G19" s="73"/>
      <c r="H19" s="25"/>
      <c r="I19" s="25"/>
      <c r="J19" s="25"/>
      <c r="K19" s="51"/>
      <c r="L19" s="51"/>
      <c r="M19" s="26"/>
    </row>
    <row r="20" s="9" customFormat="1" customHeight="1" spans="1:13">
      <c r="A20" s="22">
        <v>14</v>
      </c>
      <c r="B20" s="23"/>
      <c r="C20" s="22"/>
      <c r="D20" s="72"/>
      <c r="E20" s="99"/>
      <c r="F20" s="99"/>
      <c r="G20" s="73"/>
      <c r="H20" s="25"/>
      <c r="I20" s="25"/>
      <c r="J20" s="25"/>
      <c r="K20" s="51"/>
      <c r="L20" s="51"/>
      <c r="M20" s="26"/>
    </row>
    <row r="21" s="9" customFormat="1" customHeight="1" spans="1:13">
      <c r="A21" s="22">
        <v>15</v>
      </c>
      <c r="B21" s="23"/>
      <c r="C21" s="22"/>
      <c r="D21" s="72"/>
      <c r="E21" s="99"/>
      <c r="F21" s="99"/>
      <c r="G21" s="73"/>
      <c r="H21" s="25"/>
      <c r="I21" s="25"/>
      <c r="J21" s="25"/>
      <c r="K21" s="51"/>
      <c r="L21" s="51"/>
      <c r="M21" s="26"/>
    </row>
    <row r="22" s="9" customFormat="1" customHeight="1" spans="1:13">
      <c r="A22" s="22">
        <v>16</v>
      </c>
      <c r="B22" s="23"/>
      <c r="C22" s="22"/>
      <c r="D22" s="72"/>
      <c r="E22" s="99"/>
      <c r="F22" s="99"/>
      <c r="G22" s="73"/>
      <c r="H22" s="25"/>
      <c r="I22" s="25"/>
      <c r="J22" s="25"/>
      <c r="K22" s="51"/>
      <c r="L22" s="51"/>
      <c r="M22" s="26"/>
    </row>
    <row r="23" s="9" customFormat="1" customHeight="1" spans="1:13">
      <c r="A23" s="22">
        <v>17</v>
      </c>
      <c r="B23" s="23"/>
      <c r="C23" s="22"/>
      <c r="D23" s="72"/>
      <c r="E23" s="99"/>
      <c r="F23" s="99"/>
      <c r="G23" s="73"/>
      <c r="H23" s="25"/>
      <c r="I23" s="25"/>
      <c r="J23" s="25"/>
      <c r="K23" s="51"/>
      <c r="L23" s="51"/>
      <c r="M23" s="26"/>
    </row>
    <row r="24" s="9" customFormat="1" customHeight="1" spans="1:13">
      <c r="A24" s="22">
        <v>18</v>
      </c>
      <c r="B24" s="23"/>
      <c r="C24" s="22"/>
      <c r="D24" s="72"/>
      <c r="E24" s="99"/>
      <c r="F24" s="99"/>
      <c r="G24" s="73"/>
      <c r="H24" s="25"/>
      <c r="I24" s="25"/>
      <c r="J24" s="25"/>
      <c r="K24" s="51"/>
      <c r="L24" s="51"/>
      <c r="M24" s="26"/>
    </row>
    <row r="25" s="9" customFormat="1" customHeight="1" spans="1:13">
      <c r="A25" s="22">
        <v>19</v>
      </c>
      <c r="B25" s="23"/>
      <c r="C25" s="22"/>
      <c r="D25" s="72"/>
      <c r="E25" s="99"/>
      <c r="F25" s="99"/>
      <c r="G25" s="73"/>
      <c r="H25" s="25"/>
      <c r="I25" s="25"/>
      <c r="J25" s="25"/>
      <c r="K25" s="51"/>
      <c r="L25" s="51"/>
      <c r="M25" s="26"/>
    </row>
    <row r="26" s="9" customFormat="1" customHeight="1" spans="1:13">
      <c r="A26" s="22">
        <v>20</v>
      </c>
      <c r="B26" s="23"/>
      <c r="C26" s="22"/>
      <c r="D26" s="72"/>
      <c r="E26" s="99"/>
      <c r="F26" s="99"/>
      <c r="G26" s="73"/>
      <c r="H26" s="25"/>
      <c r="I26" s="25"/>
      <c r="J26" s="25"/>
      <c r="K26" s="51"/>
      <c r="L26" s="51"/>
      <c r="M26" s="26"/>
    </row>
    <row r="27" s="9" customFormat="1" customHeight="1" spans="1:13">
      <c r="A27" s="27" t="s">
        <v>349</v>
      </c>
      <c r="B27" s="28"/>
      <c r="C27" s="28"/>
      <c r="D27" s="28"/>
      <c r="E27" s="29"/>
      <c r="F27" s="29"/>
      <c r="G27" s="101">
        <f>SUM(G7:G26)</f>
        <v>0</v>
      </c>
      <c r="H27" s="102">
        <f>SUM(H7:H26)</f>
        <v>0</v>
      </c>
      <c r="I27" s="101">
        <f>SUM(I7:I26)</f>
        <v>0</v>
      </c>
      <c r="J27" s="102">
        <f>SUM(J7:J26)</f>
        <v>0</v>
      </c>
      <c r="K27" s="103">
        <f>IF(SUM(K7:K26)-(J27-H27)&lt;0.001,SUM(K7:K26),"false")</f>
        <v>0</v>
      </c>
      <c r="L27" s="51">
        <f>IF(H27=0,0,K27/ABS(H27))*100</f>
        <v>0</v>
      </c>
      <c r="M27" s="31"/>
    </row>
    <row r="28" s="10" customFormat="1" customHeight="1" spans="1:12">
      <c r="A28" s="32"/>
      <c r="D28" s="33"/>
      <c r="E28" s="33"/>
      <c r="F28" s="33"/>
      <c r="G28" s="33"/>
      <c r="H28" s="34"/>
      <c r="I28" s="34"/>
      <c r="J28" s="34"/>
      <c r="K28" s="34"/>
      <c r="L28" s="34"/>
    </row>
    <row r="29" s="10" customFormat="1" customHeight="1" spans="1:13">
      <c r="A29" s="35" t="str">
        <f>表头信息!D8&amp;表头信息!E8</f>
        <v>产权持有单位填表人：谭勃</v>
      </c>
      <c r="B29" s="35"/>
      <c r="C29" s="35"/>
      <c r="D29" s="35"/>
      <c r="E29" s="35"/>
      <c r="F29" s="35"/>
      <c r="G29" s="39"/>
      <c r="J29" s="70" t="str">
        <f>表头信息!D20&amp;表头信息!E23</f>
        <v>评估人员：柳青、殷涛</v>
      </c>
      <c r="K29" s="98"/>
      <c r="L29" s="98"/>
      <c r="M29" s="98"/>
    </row>
    <row r="30" s="10" customFormat="1" customHeight="1" spans="1:11">
      <c r="A30" s="38" t="str">
        <f>表头信息!D11&amp;表头信息!E11</f>
        <v>填表日期：2022年11月2日</v>
      </c>
      <c r="B30" s="36"/>
      <c r="C30" s="36"/>
      <c r="D30" s="36"/>
      <c r="E30" s="39"/>
      <c r="F30" s="39"/>
      <c r="G30" s="39"/>
      <c r="I30" s="39"/>
      <c r="J30" s="39"/>
      <c r="K30" s="39"/>
    </row>
    <row r="31" customHeight="1" spans="4:7">
      <c r="D31" s="71"/>
      <c r="E31" s="71"/>
      <c r="F31" s="71"/>
      <c r="G31" s="71"/>
    </row>
  </sheetData>
  <protectedRanges>
    <protectedRange sqref="M7:M26 A7:J26" name="区域1"/>
  </protectedRanges>
  <mergeCells count="21">
    <mergeCell ref="A1:M1"/>
    <mergeCell ref="A2:M2"/>
    <mergeCell ref="L3:M3"/>
    <mergeCell ref="L4:M4"/>
    <mergeCell ref="A27:E27"/>
    <mergeCell ref="D28:G28"/>
    <mergeCell ref="A29:E29"/>
    <mergeCell ref="J29:M29"/>
    <mergeCell ref="A5:A6"/>
    <mergeCell ref="B5:B6"/>
    <mergeCell ref="C5:C6"/>
    <mergeCell ref="D5:D6"/>
    <mergeCell ref="E5:E6"/>
    <mergeCell ref="F5:F6"/>
    <mergeCell ref="G5:G6"/>
    <mergeCell ref="H5:H6"/>
    <mergeCell ref="I5:I6"/>
    <mergeCell ref="J5:J6"/>
    <mergeCell ref="K5:K6"/>
    <mergeCell ref="L5:L6"/>
    <mergeCell ref="M5:M6"/>
  </mergeCells>
  <conditionalFormatting sqref="N5:P6">
    <cfRule type="expression" dxfId="0" priority="1" stopIfTrue="1">
      <formula>$P$8=""</formula>
    </cfRule>
  </conditionalFormatting>
  <hyperlinks>
    <hyperlink ref="A1:M1" location="'5-流动负债汇总'!B9" display="=&quot;衍生金融负债&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0760" name="Check Box 72" r:id="rId4">
              <controlPr defaultSize="0">
                <anchor moveWithCells="1">
                  <from>
                    <xdr:col>13</xdr:col>
                    <xdr:colOff>44450</xdr:colOff>
                    <xdr:row>0</xdr:row>
                    <xdr:rowOff>120650</xdr:rowOff>
                  </from>
                  <to>
                    <xdr:col>15</xdr:col>
                    <xdr:colOff>323850</xdr:colOff>
                    <xdr:row>1</xdr:row>
                    <xdr:rowOff>190500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1"/>
  <sheetViews>
    <sheetView view="pageBreakPreview" zoomScaleNormal="100" workbookViewId="0">
      <pane xSplit="1" ySplit="6" topLeftCell="B7" activePane="bottomRight" state="frozen"/>
      <selection/>
      <selection pane="topRight"/>
      <selection pane="bottomLeft"/>
      <selection pane="bottomRight" activeCell="A1" sqref="A1:K1"/>
    </sheetView>
  </sheetViews>
  <sheetFormatPr defaultColWidth="8.66666666666667" defaultRowHeight="15.75" customHeight="1"/>
  <cols>
    <col min="1" max="1" width="4.75" style="11" customWidth="1"/>
    <col min="2" max="2" width="21.5833333333333" style="11" customWidth="1"/>
    <col min="3" max="3" width="14" style="11" customWidth="1"/>
    <col min="4" max="4" width="6.75" style="11" customWidth="1"/>
    <col min="5" max="5" width="13" style="11" customWidth="1"/>
    <col min="6" max="6" width="13.5" style="11" customWidth="1"/>
    <col min="7" max="10" width="11.75" style="11" customWidth="1"/>
    <col min="11" max="11" width="10.75" style="11" customWidth="1"/>
    <col min="12" max="32" width="9" style="11"/>
    <col min="33" max="16384" width="8.66666666666667" style="11"/>
  </cols>
  <sheetData>
    <row r="1" s="7" customFormat="1" ht="30" customHeight="1" spans="1:11">
      <c r="A1" s="12" t="str">
        <f>"货币资金—银行存款评估"&amp;表头信息!E35</f>
        <v>货币资金—银行存款评估明细表</v>
      </c>
      <c r="B1" s="12"/>
      <c r="C1" s="12"/>
      <c r="D1" s="12"/>
      <c r="E1" s="12"/>
      <c r="F1" s="12"/>
      <c r="G1" s="12"/>
      <c r="H1" s="46"/>
      <c r="I1" s="46"/>
      <c r="J1" s="46"/>
      <c r="K1" s="46"/>
    </row>
    <row r="2" customHeight="1" spans="1:11">
      <c r="A2" s="13" t="str">
        <f>表头信息!D5&amp;表头信息!E5</f>
        <v>评估基准日：2022年10月31日</v>
      </c>
      <c r="B2" s="13"/>
      <c r="C2" s="13"/>
      <c r="D2" s="13"/>
      <c r="E2" s="13"/>
      <c r="F2" s="13"/>
      <c r="G2" s="13"/>
      <c r="H2" s="13"/>
      <c r="I2" s="13"/>
      <c r="J2" s="13"/>
      <c r="K2" s="13"/>
    </row>
    <row r="3" customHeight="1" spans="1:11">
      <c r="A3" s="13"/>
      <c r="B3" s="13"/>
      <c r="C3" s="13"/>
      <c r="D3" s="13"/>
      <c r="E3" s="13"/>
      <c r="F3" s="13"/>
      <c r="G3" s="13"/>
      <c r="H3" s="14"/>
      <c r="I3" s="14"/>
      <c r="J3" s="15" t="s">
        <v>308</v>
      </c>
      <c r="K3" s="86"/>
    </row>
    <row r="4" customHeight="1" spans="1:11">
      <c r="A4" s="83" t="str">
        <f>表头信息!D2&amp;表头信息!E2</f>
        <v>产权持有单位：西安曲江楼观旅游农业开发有限公司</v>
      </c>
      <c r="B4" s="18"/>
      <c r="C4" s="18"/>
      <c r="D4" s="18"/>
      <c r="E4" s="18"/>
      <c r="F4" s="18"/>
      <c r="G4" s="18"/>
      <c r="H4" s="18"/>
      <c r="I4" s="18"/>
      <c r="J4" s="19" t="s">
        <v>3</v>
      </c>
      <c r="K4" s="168"/>
    </row>
    <row r="5" s="8" customFormat="1" customHeight="1" spans="1:18">
      <c r="A5" s="20" t="s">
        <v>5</v>
      </c>
      <c r="B5" s="20" t="s">
        <v>309</v>
      </c>
      <c r="C5" s="20" t="s">
        <v>310</v>
      </c>
      <c r="D5" s="20" t="s">
        <v>294</v>
      </c>
      <c r="E5" s="20" t="s">
        <v>295</v>
      </c>
      <c r="F5" s="20" t="s">
        <v>296</v>
      </c>
      <c r="G5" s="20" t="s">
        <v>238</v>
      </c>
      <c r="H5" s="20" t="s">
        <v>239</v>
      </c>
      <c r="I5" s="20" t="s">
        <v>240</v>
      </c>
      <c r="J5" s="20" t="s">
        <v>241</v>
      </c>
      <c r="K5" s="20" t="s">
        <v>8</v>
      </c>
      <c r="L5" s="89" t="s">
        <v>297</v>
      </c>
      <c r="M5" s="299"/>
      <c r="N5" s="89"/>
      <c r="O5" s="89" t="s">
        <v>311</v>
      </c>
      <c r="P5" s="89" t="s">
        <v>311</v>
      </c>
      <c r="Q5" s="89" t="s">
        <v>312</v>
      </c>
      <c r="R5" s="89" t="s">
        <v>313</v>
      </c>
    </row>
    <row r="6" s="8" customFormat="1" customHeight="1" spans="1:19">
      <c r="A6" s="21"/>
      <c r="B6" s="21"/>
      <c r="C6" s="21"/>
      <c r="D6" s="21"/>
      <c r="E6" s="21"/>
      <c r="F6" s="21"/>
      <c r="G6" s="21"/>
      <c r="H6" s="21"/>
      <c r="I6" s="21"/>
      <c r="J6" s="21" t="s">
        <v>314</v>
      </c>
      <c r="K6" s="21"/>
      <c r="L6" s="89" t="s">
        <v>315</v>
      </c>
      <c r="M6" s="89" t="s">
        <v>316</v>
      </c>
      <c r="N6" s="89" t="s">
        <v>317</v>
      </c>
      <c r="O6" s="89" t="s">
        <v>318</v>
      </c>
      <c r="P6" s="89" t="s">
        <v>319</v>
      </c>
      <c r="Q6" s="89" t="s">
        <v>320</v>
      </c>
      <c r="R6" s="89" t="s">
        <v>321</v>
      </c>
      <c r="S6" s="89" t="s">
        <v>303</v>
      </c>
    </row>
    <row r="7" s="9" customFormat="1" customHeight="1" spans="1:11">
      <c r="A7" s="22">
        <v>1</v>
      </c>
      <c r="B7" s="23"/>
      <c r="C7" s="245"/>
      <c r="D7" s="245"/>
      <c r="E7" s="25"/>
      <c r="F7" s="73"/>
      <c r="G7" s="112"/>
      <c r="H7" s="112"/>
      <c r="I7" s="51">
        <f>H7-G7</f>
        <v>0</v>
      </c>
      <c r="J7" s="51">
        <f>IF(G7=0,0,I7/ABS(G7))*100</f>
        <v>0</v>
      </c>
      <c r="K7" s="26"/>
    </row>
    <row r="8" s="9" customFormat="1" customHeight="1" spans="1:11">
      <c r="A8" s="22">
        <v>2</v>
      </c>
      <c r="B8" s="23"/>
      <c r="C8" s="245"/>
      <c r="D8" s="245"/>
      <c r="E8" s="25"/>
      <c r="F8" s="73"/>
      <c r="G8" s="112"/>
      <c r="H8" s="112"/>
      <c r="I8" s="51"/>
      <c r="J8" s="51"/>
      <c r="K8" s="26"/>
    </row>
    <row r="9" s="9" customFormat="1" customHeight="1" spans="1:11">
      <c r="A9" s="22">
        <v>3</v>
      </c>
      <c r="B9" s="23"/>
      <c r="C9" s="245"/>
      <c r="D9" s="245"/>
      <c r="E9" s="25"/>
      <c r="F9" s="73"/>
      <c r="G9" s="112"/>
      <c r="H9" s="112"/>
      <c r="I9" s="51"/>
      <c r="J9" s="51"/>
      <c r="K9" s="26"/>
    </row>
    <row r="10" s="9" customFormat="1" customHeight="1" spans="1:11">
      <c r="A10" s="22">
        <v>4</v>
      </c>
      <c r="B10" s="23"/>
      <c r="C10" s="245"/>
      <c r="D10" s="245"/>
      <c r="E10" s="25"/>
      <c r="F10" s="73"/>
      <c r="G10" s="112"/>
      <c r="H10" s="112"/>
      <c r="I10" s="51"/>
      <c r="J10" s="51"/>
      <c r="K10" s="26"/>
    </row>
    <row r="11" s="9" customFormat="1" customHeight="1" spans="1:11">
      <c r="A11" s="22">
        <v>5</v>
      </c>
      <c r="B11" s="23"/>
      <c r="C11" s="245"/>
      <c r="D11" s="245"/>
      <c r="E11" s="25"/>
      <c r="F11" s="73"/>
      <c r="G11" s="112"/>
      <c r="H11" s="112"/>
      <c r="I11" s="51"/>
      <c r="J11" s="51"/>
      <c r="K11" s="26"/>
    </row>
    <row r="12" s="9" customFormat="1" customHeight="1" spans="1:11">
      <c r="A12" s="22">
        <v>6</v>
      </c>
      <c r="B12" s="23"/>
      <c r="C12" s="245"/>
      <c r="D12" s="245"/>
      <c r="E12" s="25"/>
      <c r="F12" s="73"/>
      <c r="G12" s="112"/>
      <c r="H12" s="112"/>
      <c r="I12" s="51"/>
      <c r="J12" s="51"/>
      <c r="K12" s="26"/>
    </row>
    <row r="13" s="9" customFormat="1" customHeight="1" spans="1:11">
      <c r="A13" s="22">
        <v>7</v>
      </c>
      <c r="B13" s="23"/>
      <c r="C13" s="245"/>
      <c r="D13" s="245"/>
      <c r="E13" s="25"/>
      <c r="F13" s="73"/>
      <c r="G13" s="112"/>
      <c r="H13" s="112"/>
      <c r="I13" s="51"/>
      <c r="J13" s="51"/>
      <c r="K13" s="26"/>
    </row>
    <row r="14" s="9" customFormat="1" customHeight="1" spans="1:11">
      <c r="A14" s="22">
        <v>8</v>
      </c>
      <c r="B14" s="23"/>
      <c r="C14" s="245"/>
      <c r="D14" s="245"/>
      <c r="E14" s="25"/>
      <c r="F14" s="73"/>
      <c r="G14" s="112"/>
      <c r="H14" s="112"/>
      <c r="I14" s="51"/>
      <c r="J14" s="51"/>
      <c r="K14" s="26"/>
    </row>
    <row r="15" s="9" customFormat="1" customHeight="1" spans="1:11">
      <c r="A15" s="22">
        <v>9</v>
      </c>
      <c r="B15" s="23"/>
      <c r="C15" s="245"/>
      <c r="D15" s="245"/>
      <c r="E15" s="25"/>
      <c r="F15" s="73"/>
      <c r="G15" s="112"/>
      <c r="H15" s="112"/>
      <c r="I15" s="51"/>
      <c r="J15" s="51"/>
      <c r="K15" s="26"/>
    </row>
    <row r="16" s="9" customFormat="1" customHeight="1" spans="1:11">
      <c r="A16" s="22">
        <v>10</v>
      </c>
      <c r="B16" s="90"/>
      <c r="C16" s="245"/>
      <c r="D16" s="225"/>
      <c r="E16" s="25"/>
      <c r="F16" s="73"/>
      <c r="G16" s="112"/>
      <c r="H16" s="112"/>
      <c r="I16" s="51"/>
      <c r="J16" s="51"/>
      <c r="K16" s="26"/>
    </row>
    <row r="17" s="9" customFormat="1" customHeight="1" spans="1:11">
      <c r="A17" s="22">
        <v>11</v>
      </c>
      <c r="B17" s="23"/>
      <c r="C17" s="245"/>
      <c r="D17" s="245"/>
      <c r="E17" s="25"/>
      <c r="F17" s="73"/>
      <c r="G17" s="112"/>
      <c r="H17" s="112"/>
      <c r="I17" s="51"/>
      <c r="J17" s="51"/>
      <c r="K17" s="26"/>
    </row>
    <row r="18" s="9" customFormat="1" customHeight="1" spans="1:11">
      <c r="A18" s="22">
        <v>12</v>
      </c>
      <c r="B18" s="23"/>
      <c r="C18" s="245"/>
      <c r="D18" s="245"/>
      <c r="E18" s="25"/>
      <c r="F18" s="73"/>
      <c r="G18" s="112"/>
      <c r="H18" s="112"/>
      <c r="I18" s="51"/>
      <c r="J18" s="51"/>
      <c r="K18" s="26"/>
    </row>
    <row r="19" s="9" customFormat="1" customHeight="1" spans="1:11">
      <c r="A19" s="22">
        <v>13</v>
      </c>
      <c r="B19" s="23"/>
      <c r="C19" s="245"/>
      <c r="D19" s="245"/>
      <c r="E19" s="25"/>
      <c r="F19" s="73"/>
      <c r="G19" s="112"/>
      <c r="H19" s="112"/>
      <c r="I19" s="51"/>
      <c r="J19" s="51"/>
      <c r="K19" s="26"/>
    </row>
    <row r="20" s="9" customFormat="1" customHeight="1" spans="1:11">
      <c r="A20" s="22">
        <v>14</v>
      </c>
      <c r="B20" s="23"/>
      <c r="C20" s="245"/>
      <c r="D20" s="245"/>
      <c r="E20" s="25"/>
      <c r="F20" s="73"/>
      <c r="G20" s="112"/>
      <c r="H20" s="112"/>
      <c r="I20" s="51"/>
      <c r="J20" s="51"/>
      <c r="K20" s="26"/>
    </row>
    <row r="21" s="9" customFormat="1" customHeight="1" spans="1:11">
      <c r="A21" s="22">
        <v>15</v>
      </c>
      <c r="B21" s="23"/>
      <c r="C21" s="245"/>
      <c r="D21" s="245"/>
      <c r="E21" s="25"/>
      <c r="F21" s="73"/>
      <c r="G21" s="112"/>
      <c r="H21" s="112"/>
      <c r="I21" s="51"/>
      <c r="J21" s="51"/>
      <c r="K21" s="26"/>
    </row>
    <row r="22" s="9" customFormat="1" customHeight="1" spans="1:11">
      <c r="A22" s="22">
        <v>16</v>
      </c>
      <c r="B22" s="23"/>
      <c r="C22" s="245"/>
      <c r="D22" s="245"/>
      <c r="E22" s="25"/>
      <c r="F22" s="73"/>
      <c r="G22" s="112"/>
      <c r="H22" s="112"/>
      <c r="I22" s="51"/>
      <c r="J22" s="51"/>
      <c r="K22" s="26"/>
    </row>
    <row r="23" s="9" customFormat="1" customHeight="1" spans="1:11">
      <c r="A23" s="22">
        <v>17</v>
      </c>
      <c r="B23" s="23"/>
      <c r="C23" s="245"/>
      <c r="D23" s="245"/>
      <c r="E23" s="25"/>
      <c r="F23" s="73"/>
      <c r="G23" s="112"/>
      <c r="H23" s="112"/>
      <c r="I23" s="51"/>
      <c r="J23" s="51"/>
      <c r="K23" s="26"/>
    </row>
    <row r="24" s="9" customFormat="1" customHeight="1" spans="1:11">
      <c r="A24" s="22">
        <v>18</v>
      </c>
      <c r="B24" s="23"/>
      <c r="C24" s="245"/>
      <c r="D24" s="245"/>
      <c r="E24" s="25"/>
      <c r="F24" s="73"/>
      <c r="G24" s="112"/>
      <c r="H24" s="112"/>
      <c r="I24" s="51"/>
      <c r="J24" s="51"/>
      <c r="K24" s="26"/>
    </row>
    <row r="25" s="9" customFormat="1" customHeight="1" spans="1:11">
      <c r="A25" s="22">
        <v>19</v>
      </c>
      <c r="B25" s="23"/>
      <c r="C25" s="245"/>
      <c r="D25" s="245"/>
      <c r="E25" s="25"/>
      <c r="F25" s="73"/>
      <c r="G25" s="112"/>
      <c r="H25" s="112"/>
      <c r="I25" s="51"/>
      <c r="J25" s="51"/>
      <c r="K25" s="26"/>
    </row>
    <row r="26" s="9" customFormat="1" customHeight="1" spans="1:11">
      <c r="A26" s="22">
        <v>20</v>
      </c>
      <c r="B26" s="23"/>
      <c r="C26" s="245"/>
      <c r="D26" s="245"/>
      <c r="E26" s="25"/>
      <c r="F26" s="73"/>
      <c r="G26" s="112"/>
      <c r="H26" s="112"/>
      <c r="I26" s="51"/>
      <c r="J26" s="51"/>
      <c r="K26" s="26"/>
    </row>
    <row r="27" s="9" customFormat="1" customHeight="1" spans="1:11">
      <c r="A27" s="27" t="s">
        <v>322</v>
      </c>
      <c r="B27" s="28"/>
      <c r="C27" s="28"/>
      <c r="D27" s="28"/>
      <c r="E27" s="28"/>
      <c r="F27" s="29"/>
      <c r="G27" s="103">
        <f>SUM(G7:G26)</f>
        <v>0</v>
      </c>
      <c r="H27" s="103">
        <f>SUM(H7:H26)</f>
        <v>0</v>
      </c>
      <c r="I27" s="103">
        <f>IF(SUM(I7:I26)-(H27-G27)&lt;0.001,SUM(I7:I26),"false")</f>
        <v>0</v>
      </c>
      <c r="J27" s="51">
        <f>IF(G27=0,0,I27/ABS(G27))*100</f>
        <v>0</v>
      </c>
      <c r="K27" s="31"/>
    </row>
    <row r="28" s="10" customFormat="1" customHeight="1" spans="1:11">
      <c r="A28" s="32"/>
      <c r="D28" s="33"/>
      <c r="E28" s="33"/>
      <c r="F28" s="33"/>
      <c r="G28" s="34"/>
      <c r="H28" s="34"/>
      <c r="I28" s="34"/>
      <c r="J28" s="34"/>
      <c r="K28" s="34"/>
    </row>
    <row r="29" s="10" customFormat="1" customHeight="1" spans="1:11">
      <c r="A29" s="35" t="str">
        <f>表头信息!D8&amp;表头信息!E8</f>
        <v>产权持有单位填表人：谭勃</v>
      </c>
      <c r="B29" s="35"/>
      <c r="C29" s="35"/>
      <c r="D29" s="35"/>
      <c r="E29" s="35"/>
      <c r="F29" s="39"/>
      <c r="H29" s="70" t="str">
        <f>表头信息!D20&amp;表头信息!E23</f>
        <v>评估人员：柳青、殷涛</v>
      </c>
      <c r="I29" s="98"/>
      <c r="J29" s="98"/>
      <c r="K29" s="98"/>
    </row>
    <row r="30" s="10" customFormat="1" customHeight="1" spans="1:10">
      <c r="A30" s="38" t="str">
        <f>表头信息!D11&amp;表头信息!E11</f>
        <v>填表日期：2022年11月2日</v>
      </c>
      <c r="B30" s="36"/>
      <c r="C30" s="36"/>
      <c r="D30" s="36"/>
      <c r="E30" s="39"/>
      <c r="F30" s="39"/>
      <c r="H30" s="39"/>
      <c r="I30" s="39"/>
      <c r="J30" s="39"/>
    </row>
    <row r="31" customHeight="1" spans="4:6">
      <c r="D31" s="71"/>
      <c r="E31" s="71"/>
      <c r="F31" s="71"/>
    </row>
  </sheetData>
  <protectedRanges>
    <protectedRange sqref="K7:K26 A7:G26" name="区域1"/>
    <protectedRange sqref="H7:H26" name="区域1_1"/>
  </protectedRanges>
  <mergeCells count="19">
    <mergeCell ref="A1:K1"/>
    <mergeCell ref="A2:K2"/>
    <mergeCell ref="J3:K3"/>
    <mergeCell ref="J4:K4"/>
    <mergeCell ref="A27:F27"/>
    <mergeCell ref="D28:F28"/>
    <mergeCell ref="A29:E29"/>
    <mergeCell ref="H29:K29"/>
    <mergeCell ref="A5:A6"/>
    <mergeCell ref="B5:B6"/>
    <mergeCell ref="C5:C6"/>
    <mergeCell ref="D5:D6"/>
    <mergeCell ref="E5:E6"/>
    <mergeCell ref="F5:F6"/>
    <mergeCell ref="G5:G6"/>
    <mergeCell ref="H5:H6"/>
    <mergeCell ref="I5:I6"/>
    <mergeCell ref="J5:J6"/>
    <mergeCell ref="K5:K6"/>
  </mergeCells>
  <conditionalFormatting sqref="S6">
    <cfRule type="expression" dxfId="0" priority="1" stopIfTrue="1">
      <formula>$M$8=""</formula>
    </cfRule>
  </conditionalFormatting>
  <conditionalFormatting sqref="L5 L6:R6 N5:R5">
    <cfRule type="expression" dxfId="0" priority="2" stopIfTrue="1">
      <formula>$M$8=""</formula>
    </cfRule>
  </conditionalFormatting>
  <dataValidations count="1">
    <dataValidation type="list" allowBlank="1" showInputMessage="1" showErrorMessage="1" sqref="M6 N5:R6">
      <formula1>$N$8</formula1>
    </dataValidation>
  </dataValidations>
  <hyperlinks>
    <hyperlink ref="A1:K1" location="'3-1货币资金汇总表'!B8" display="=&quot;货币资金—银行存款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11071" name="Check Box 479" r:id="rId3">
              <controlPr defaultSize="0">
                <anchor moveWithCells="1">
                  <from>
                    <xdr:col>12</xdr:col>
                    <xdr:colOff>57150</xdr:colOff>
                    <xdr:row>0</xdr:row>
                    <xdr:rowOff>69850</xdr:rowOff>
                  </from>
                  <to>
                    <xdr:col>13</xdr:col>
                    <xdr:colOff>127000</xdr:colOff>
                    <xdr:row>0</xdr:row>
                    <xdr:rowOff>342265</xdr:rowOff>
                  </to>
                </anchor>
              </controlPr>
            </control>
          </mc:Choice>
        </mc:AlternateContent>
      </controls>
    </mc:Choice>
  </mc:AlternateContent>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1"/>
  <sheetViews>
    <sheetView view="pageBreakPreview" zoomScale="85" zoomScaleNormal="100" workbookViewId="0">
      <pane xSplit="1" ySplit="6" topLeftCell="B12" activePane="bottomRight" state="frozen"/>
      <selection/>
      <selection pane="topRight"/>
      <selection pane="bottomLeft"/>
      <selection pane="bottomRight" activeCell="A1" sqref="A1:H1"/>
    </sheetView>
  </sheetViews>
  <sheetFormatPr defaultColWidth="8.66666666666667" defaultRowHeight="15.75" customHeight="1" outlineLevelCol="7"/>
  <cols>
    <col min="1" max="1" width="6.25" style="11" customWidth="1"/>
    <col min="2" max="2" width="36.0833333333333" style="11" customWidth="1"/>
    <col min="3" max="5" width="11.8333333333333" style="11" customWidth="1"/>
    <col min="6" max="7" width="15.75" style="11" customWidth="1"/>
    <col min="8" max="8" width="20.5833333333333" style="11" customWidth="1"/>
    <col min="9" max="32" width="9" style="11"/>
    <col min="33" max="16384" width="8.66666666666667" style="11"/>
  </cols>
  <sheetData>
    <row r="1" s="7" customFormat="1" ht="30" customHeight="1" spans="1:8">
      <c r="A1" s="12" t="str">
        <f>"应付票据评估"&amp;表头信息!E35</f>
        <v>应付票据评估明细表</v>
      </c>
      <c r="B1" s="12"/>
      <c r="C1" s="12"/>
      <c r="D1" s="12"/>
      <c r="E1" s="12"/>
      <c r="F1" s="12"/>
      <c r="G1" s="12"/>
      <c r="H1" s="46"/>
    </row>
    <row r="2" customHeight="1" spans="1:8">
      <c r="A2" s="13" t="str">
        <f>表头信息!D5&amp;表头信息!E5</f>
        <v>评估基准日：2022年10月31日</v>
      </c>
      <c r="B2" s="13"/>
      <c r="C2" s="13"/>
      <c r="D2" s="13"/>
      <c r="E2" s="13"/>
      <c r="F2" s="13"/>
      <c r="G2" s="14"/>
      <c r="H2" s="14"/>
    </row>
    <row r="3" customHeight="1" spans="1:8">
      <c r="A3" s="13"/>
      <c r="B3" s="13"/>
      <c r="C3" s="13"/>
      <c r="D3" s="13"/>
      <c r="E3" s="13"/>
      <c r="F3" s="13"/>
      <c r="G3" s="14"/>
      <c r="H3" s="15" t="s">
        <v>993</v>
      </c>
    </row>
    <row r="4" customHeight="1" spans="1:8">
      <c r="A4" s="16" t="str">
        <f>表头信息!D2&amp;表头信息!E2</f>
        <v>产权持有单位：西安曲江楼观旅游农业开发有限公司</v>
      </c>
      <c r="B4" s="17"/>
      <c r="C4" s="17"/>
      <c r="D4" s="18"/>
      <c r="E4" s="18"/>
      <c r="F4" s="18"/>
      <c r="G4" s="18"/>
      <c r="H4" s="19" t="s">
        <v>3</v>
      </c>
    </row>
    <row r="5" s="8" customFormat="1" customHeight="1" spans="1:8">
      <c r="A5" s="20" t="s">
        <v>5</v>
      </c>
      <c r="B5" s="20" t="s">
        <v>376</v>
      </c>
      <c r="C5" s="20" t="s">
        <v>389</v>
      </c>
      <c r="D5" s="20" t="s">
        <v>585</v>
      </c>
      <c r="E5" s="20" t="s">
        <v>353</v>
      </c>
      <c r="F5" s="20" t="s">
        <v>238</v>
      </c>
      <c r="G5" s="20" t="s">
        <v>239</v>
      </c>
      <c r="H5" s="20" t="s">
        <v>8</v>
      </c>
    </row>
    <row r="6" s="8" customFormat="1" customHeight="1" spans="1:8">
      <c r="A6" s="21"/>
      <c r="B6" s="21"/>
      <c r="C6" s="21"/>
      <c r="D6" s="21"/>
      <c r="E6" s="21"/>
      <c r="F6" s="21"/>
      <c r="G6" s="21"/>
      <c r="H6" s="21"/>
    </row>
    <row r="7" s="9" customFormat="1" customHeight="1" spans="1:8">
      <c r="A7" s="22">
        <v>1</v>
      </c>
      <c r="B7" s="23"/>
      <c r="C7" s="24"/>
      <c r="D7" s="24"/>
      <c r="E7" s="73"/>
      <c r="F7" s="25"/>
      <c r="G7" s="25"/>
      <c r="H7" s="26"/>
    </row>
    <row r="8" s="9" customFormat="1" customHeight="1" spans="1:8">
      <c r="A8" s="22">
        <v>2</v>
      </c>
      <c r="B8" s="23"/>
      <c r="C8" s="24"/>
      <c r="D8" s="24"/>
      <c r="E8" s="73"/>
      <c r="F8" s="25"/>
      <c r="G8" s="25"/>
      <c r="H8" s="26"/>
    </row>
    <row r="9" s="9" customFormat="1" customHeight="1" spans="1:8">
      <c r="A9" s="22">
        <v>3</v>
      </c>
      <c r="B9" s="23"/>
      <c r="C9" s="24"/>
      <c r="D9" s="24"/>
      <c r="E9" s="73"/>
      <c r="F9" s="25"/>
      <c r="G9" s="25"/>
      <c r="H9" s="26"/>
    </row>
    <row r="10" s="9" customFormat="1" customHeight="1" spans="1:8">
      <c r="A10" s="22">
        <v>4</v>
      </c>
      <c r="B10" s="23"/>
      <c r="C10" s="24"/>
      <c r="D10" s="24"/>
      <c r="E10" s="73"/>
      <c r="F10" s="25"/>
      <c r="G10" s="25"/>
      <c r="H10" s="26"/>
    </row>
    <row r="11" s="9" customFormat="1" customHeight="1" spans="1:8">
      <c r="A11" s="22">
        <v>5</v>
      </c>
      <c r="B11" s="23"/>
      <c r="C11" s="24"/>
      <c r="D11" s="24"/>
      <c r="E11" s="73"/>
      <c r="F11" s="25"/>
      <c r="G11" s="25"/>
      <c r="H11" s="26"/>
    </row>
    <row r="12" s="9" customFormat="1" customHeight="1" spans="1:8">
      <c r="A12" s="22">
        <v>6</v>
      </c>
      <c r="B12" s="23"/>
      <c r="C12" s="24"/>
      <c r="D12" s="24"/>
      <c r="E12" s="73"/>
      <c r="F12" s="25"/>
      <c r="G12" s="25"/>
      <c r="H12" s="26"/>
    </row>
    <row r="13" s="9" customFormat="1" customHeight="1" spans="1:8">
      <c r="A13" s="22">
        <v>7</v>
      </c>
      <c r="B13" s="23"/>
      <c r="C13" s="24"/>
      <c r="D13" s="24"/>
      <c r="E13" s="73"/>
      <c r="F13" s="25"/>
      <c r="G13" s="25"/>
      <c r="H13" s="26"/>
    </row>
    <row r="14" s="9" customFormat="1" customHeight="1" spans="1:8">
      <c r="A14" s="22">
        <v>8</v>
      </c>
      <c r="B14" s="23"/>
      <c r="C14" s="24"/>
      <c r="D14" s="24"/>
      <c r="E14" s="73"/>
      <c r="F14" s="25"/>
      <c r="G14" s="25"/>
      <c r="H14" s="26"/>
    </row>
    <row r="15" s="9" customFormat="1" customHeight="1" spans="1:8">
      <c r="A15" s="22">
        <v>9</v>
      </c>
      <c r="B15" s="23"/>
      <c r="C15" s="24"/>
      <c r="D15" s="24"/>
      <c r="E15" s="73"/>
      <c r="F15" s="25"/>
      <c r="G15" s="25"/>
      <c r="H15" s="26"/>
    </row>
    <row r="16" s="9" customFormat="1" customHeight="1" spans="1:8">
      <c r="A16" s="22">
        <v>10</v>
      </c>
      <c r="B16" s="23"/>
      <c r="C16" s="24"/>
      <c r="D16" s="24"/>
      <c r="E16" s="73"/>
      <c r="F16" s="25"/>
      <c r="G16" s="25"/>
      <c r="H16" s="26"/>
    </row>
    <row r="17" s="9" customFormat="1" customHeight="1" spans="1:8">
      <c r="A17" s="22">
        <v>11</v>
      </c>
      <c r="B17" s="23"/>
      <c r="C17" s="24"/>
      <c r="D17" s="24"/>
      <c r="E17" s="73"/>
      <c r="F17" s="25"/>
      <c r="G17" s="25"/>
      <c r="H17" s="26"/>
    </row>
    <row r="18" s="9" customFormat="1" customHeight="1" spans="1:8">
      <c r="A18" s="22">
        <v>12</v>
      </c>
      <c r="B18" s="23"/>
      <c r="C18" s="24"/>
      <c r="D18" s="24"/>
      <c r="E18" s="73"/>
      <c r="F18" s="25"/>
      <c r="G18" s="25"/>
      <c r="H18" s="26"/>
    </row>
    <row r="19" s="9" customFormat="1" customHeight="1" spans="1:8">
      <c r="A19" s="22">
        <v>13</v>
      </c>
      <c r="B19" s="23"/>
      <c r="C19" s="24"/>
      <c r="D19" s="24"/>
      <c r="E19" s="73"/>
      <c r="F19" s="25"/>
      <c r="G19" s="25"/>
      <c r="H19" s="26"/>
    </row>
    <row r="20" s="9" customFormat="1" customHeight="1" spans="1:8">
      <c r="A20" s="22">
        <v>14</v>
      </c>
      <c r="B20" s="23"/>
      <c r="C20" s="24"/>
      <c r="D20" s="24"/>
      <c r="E20" s="73"/>
      <c r="F20" s="25"/>
      <c r="G20" s="25"/>
      <c r="H20" s="26"/>
    </row>
    <row r="21" s="9" customFormat="1" customHeight="1" spans="1:8">
      <c r="A21" s="22">
        <v>15</v>
      </c>
      <c r="B21" s="23"/>
      <c r="C21" s="24"/>
      <c r="D21" s="24"/>
      <c r="E21" s="73"/>
      <c r="F21" s="25"/>
      <c r="G21" s="25"/>
      <c r="H21" s="26"/>
    </row>
    <row r="22" s="9" customFormat="1" customHeight="1" spans="1:8">
      <c r="A22" s="22">
        <v>16</v>
      </c>
      <c r="B22" s="23"/>
      <c r="C22" s="24"/>
      <c r="D22" s="24"/>
      <c r="E22" s="73"/>
      <c r="F22" s="25"/>
      <c r="G22" s="25"/>
      <c r="H22" s="26"/>
    </row>
    <row r="23" s="9" customFormat="1" customHeight="1" spans="1:8">
      <c r="A23" s="22">
        <v>17</v>
      </c>
      <c r="B23" s="23"/>
      <c r="C23" s="24"/>
      <c r="D23" s="24"/>
      <c r="E23" s="73"/>
      <c r="F23" s="25"/>
      <c r="G23" s="25"/>
      <c r="H23" s="26"/>
    </row>
    <row r="24" s="9" customFormat="1" customHeight="1" spans="1:8">
      <c r="A24" s="22">
        <v>18</v>
      </c>
      <c r="B24" s="23"/>
      <c r="C24" s="24"/>
      <c r="D24" s="24"/>
      <c r="E24" s="73"/>
      <c r="F24" s="25"/>
      <c r="G24" s="25"/>
      <c r="H24" s="26"/>
    </row>
    <row r="25" s="9" customFormat="1" customHeight="1" spans="1:8">
      <c r="A25" s="22">
        <v>19</v>
      </c>
      <c r="B25" s="23"/>
      <c r="C25" s="24"/>
      <c r="D25" s="24"/>
      <c r="E25" s="73"/>
      <c r="F25" s="25"/>
      <c r="G25" s="25"/>
      <c r="H25" s="26"/>
    </row>
    <row r="26" s="9" customFormat="1" customHeight="1" spans="1:8">
      <c r="A26" s="22">
        <v>20</v>
      </c>
      <c r="B26" s="23"/>
      <c r="C26" s="24"/>
      <c r="D26" s="24"/>
      <c r="E26" s="73"/>
      <c r="F26" s="25"/>
      <c r="G26" s="25"/>
      <c r="H26" s="26"/>
    </row>
    <row r="27" s="9" customFormat="1" customHeight="1" spans="1:8">
      <c r="A27" s="27" t="s">
        <v>384</v>
      </c>
      <c r="B27" s="28"/>
      <c r="C27" s="28"/>
      <c r="D27" s="28"/>
      <c r="E27" s="29"/>
      <c r="F27" s="30">
        <f>SUM(F7:F26)</f>
        <v>0</v>
      </c>
      <c r="G27" s="30">
        <f>SUM(G7:G26)</f>
        <v>0</v>
      </c>
      <c r="H27" s="31"/>
    </row>
    <row r="28" s="10" customFormat="1" customHeight="1" spans="1:8">
      <c r="A28" s="32"/>
      <c r="D28" s="33"/>
      <c r="E28" s="33"/>
      <c r="F28" s="33"/>
      <c r="G28" s="34"/>
      <c r="H28" s="34"/>
    </row>
    <row r="29" s="10" customFormat="1" customHeight="1" spans="1:8">
      <c r="A29" s="35" t="str">
        <f>表头信息!D8&amp;表头信息!E8</f>
        <v>产权持有单位填表人：谭勃</v>
      </c>
      <c r="B29" s="35"/>
      <c r="C29" s="35"/>
      <c r="D29" s="36"/>
      <c r="E29" s="39"/>
      <c r="F29" s="37" t="str">
        <f>表头信息!D20&amp;表头信息!E23</f>
        <v>评估人员：柳青、殷涛</v>
      </c>
      <c r="G29" s="37"/>
      <c r="H29" s="37"/>
    </row>
    <row r="30" s="10" customFormat="1" customHeight="1" spans="1:8">
      <c r="A30" s="38" t="str">
        <f>表头信息!D11&amp;表头信息!E11</f>
        <v>填表日期：2022年11月2日</v>
      </c>
      <c r="B30" s="36"/>
      <c r="C30" s="36"/>
      <c r="D30" s="36"/>
      <c r="E30" s="39"/>
      <c r="F30" s="39"/>
      <c r="H30" s="39"/>
    </row>
    <row r="31" customHeight="1" spans="4:6">
      <c r="D31" s="71"/>
      <c r="E31" s="71"/>
      <c r="F31" s="71"/>
    </row>
  </sheetData>
  <protectedRanges>
    <protectedRange sqref="A7:H26" name="区域1"/>
  </protectedRanges>
  <mergeCells count="15">
    <mergeCell ref="A1:H1"/>
    <mergeCell ref="A2:H2"/>
    <mergeCell ref="A4:C4"/>
    <mergeCell ref="A27:E27"/>
    <mergeCell ref="D28:F28"/>
    <mergeCell ref="A29:C29"/>
    <mergeCell ref="F29:H29"/>
    <mergeCell ref="A5:A6"/>
    <mergeCell ref="B5:B6"/>
    <mergeCell ref="C5:C6"/>
    <mergeCell ref="D5:D6"/>
    <mergeCell ref="E5:E6"/>
    <mergeCell ref="F5:F6"/>
    <mergeCell ref="G5:G6"/>
    <mergeCell ref="H5:H6"/>
  </mergeCells>
  <hyperlinks>
    <hyperlink ref="A1:H1" location="'5-流动负债汇总'!B10" display="=&quot;应付票据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1784" name="Check Box 72" r:id="rId4">
              <controlPr defaultSize="0">
                <anchor moveWithCells="1">
                  <from>
                    <xdr:col>8</xdr:col>
                    <xdr:colOff>342900</xdr:colOff>
                    <xdr:row>0</xdr:row>
                    <xdr:rowOff>114300</xdr:rowOff>
                  </from>
                  <to>
                    <xdr:col>10</xdr:col>
                    <xdr:colOff>482600</xdr:colOff>
                    <xdr:row>2</xdr:row>
                    <xdr:rowOff>38100</xdr:rowOff>
                  </to>
                </anchor>
              </controlPr>
            </control>
          </mc:Choice>
        </mc:AlternateContent>
      </controls>
    </mc:Choice>
  </mc:AlternateConten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1"/>
  <sheetViews>
    <sheetView view="pageBreakPreview" zoomScale="85" zoomScaleNormal="100" workbookViewId="0">
      <pane xSplit="1" ySplit="6" topLeftCell="G12" activePane="bottomRight" state="frozen"/>
      <selection/>
      <selection pane="topRight"/>
      <selection pane="bottomLeft"/>
      <selection pane="bottomRight" activeCell="A1" sqref="A1:P1"/>
    </sheetView>
  </sheetViews>
  <sheetFormatPr defaultColWidth="8.66666666666667" defaultRowHeight="15.75" customHeight="1"/>
  <cols>
    <col min="1" max="1" width="5.25" style="11" customWidth="1"/>
    <col min="2" max="2" width="30.5" style="11" customWidth="1"/>
    <col min="3" max="3" width="11.8333333333333" style="11" customWidth="1"/>
    <col min="4" max="4" width="8.08333333333333" style="11" customWidth="1"/>
    <col min="5" max="5" width="7.5" style="11" customWidth="1"/>
    <col min="6" max="6" width="13.5" style="11" customWidth="1"/>
    <col min="7" max="7" width="12.3333333333333" style="11" customWidth="1"/>
    <col min="8" max="15" width="17.0833333333333" style="11" customWidth="1"/>
    <col min="16" max="16" width="12" style="11" customWidth="1"/>
    <col min="17" max="32" width="9" style="11"/>
    <col min="33" max="16384" width="8.66666666666667" style="11"/>
  </cols>
  <sheetData>
    <row r="1" s="7" customFormat="1" ht="30" customHeight="1" spans="1:16">
      <c r="A1" s="12" t="str">
        <f>"应付账款评估"&amp;表头信息!E35</f>
        <v>应付账款评估明细表</v>
      </c>
      <c r="B1" s="12"/>
      <c r="C1" s="12"/>
      <c r="D1" s="12"/>
      <c r="E1" s="12"/>
      <c r="F1" s="12"/>
      <c r="G1" s="12"/>
      <c r="H1" s="12"/>
      <c r="I1" s="12"/>
      <c r="J1" s="12"/>
      <c r="K1" s="12"/>
      <c r="L1" s="12"/>
      <c r="M1" s="12"/>
      <c r="N1" s="12"/>
      <c r="O1" s="12"/>
      <c r="P1" s="12"/>
    </row>
    <row r="2" customHeight="1" spans="1:16">
      <c r="A2" s="13" t="str">
        <f>表头信息!D5&amp;表头信息!E5</f>
        <v>评估基准日：2022年10月31日</v>
      </c>
      <c r="B2" s="13"/>
      <c r="C2" s="13"/>
      <c r="D2" s="13"/>
      <c r="E2" s="13"/>
      <c r="F2" s="13"/>
      <c r="G2" s="13"/>
      <c r="H2" s="13"/>
      <c r="I2" s="13"/>
      <c r="J2" s="13"/>
      <c r="K2" s="13"/>
      <c r="L2" s="13"/>
      <c r="M2" s="13"/>
      <c r="N2" s="13"/>
      <c r="O2" s="13"/>
      <c r="P2" s="14"/>
    </row>
    <row r="3" customHeight="1" spans="1:16">
      <c r="A3" s="13"/>
      <c r="B3" s="13"/>
      <c r="C3" s="13"/>
      <c r="D3" s="13"/>
      <c r="E3" s="13"/>
      <c r="F3" s="13"/>
      <c r="G3" s="13"/>
      <c r="H3" s="13"/>
      <c r="I3" s="13"/>
      <c r="J3" s="13"/>
      <c r="K3" s="13"/>
      <c r="L3" s="13"/>
      <c r="M3" s="13"/>
      <c r="N3" s="13"/>
      <c r="O3" s="13"/>
      <c r="P3" s="15" t="s">
        <v>994</v>
      </c>
    </row>
    <row r="4" customHeight="1" spans="1:16">
      <c r="A4" s="16" t="str">
        <f>表头信息!D2&amp;表头信息!E2</f>
        <v>产权持有单位：西安曲江楼观旅游农业开发有限公司</v>
      </c>
      <c r="B4" s="17"/>
      <c r="C4" s="17"/>
      <c r="D4" s="17"/>
      <c r="E4" s="78"/>
      <c r="F4" s="78"/>
      <c r="G4" s="78"/>
      <c r="H4" s="18"/>
      <c r="I4" s="18"/>
      <c r="J4" s="18"/>
      <c r="K4" s="18"/>
      <c r="L4" s="18"/>
      <c r="M4" s="18"/>
      <c r="N4" s="18"/>
      <c r="O4" s="18"/>
      <c r="P4" s="19" t="s">
        <v>3</v>
      </c>
    </row>
    <row r="5" s="8" customFormat="1" customHeight="1" spans="1:16">
      <c r="A5" s="20" t="s">
        <v>5</v>
      </c>
      <c r="B5" s="20" t="s">
        <v>376</v>
      </c>
      <c r="C5" s="20" t="s">
        <v>389</v>
      </c>
      <c r="D5" s="20" t="s">
        <v>388</v>
      </c>
      <c r="E5" s="20" t="s">
        <v>391</v>
      </c>
      <c r="F5" s="20" t="s">
        <v>392</v>
      </c>
      <c r="G5" s="20" t="s">
        <v>393</v>
      </c>
      <c r="H5" s="20" t="s">
        <v>238</v>
      </c>
      <c r="I5" s="47" t="s">
        <v>390</v>
      </c>
      <c r="J5" s="47"/>
      <c r="K5" s="47"/>
      <c r="L5" s="47"/>
      <c r="M5" s="47"/>
      <c r="N5" s="47"/>
      <c r="O5" s="20" t="s">
        <v>239</v>
      </c>
      <c r="P5" s="20" t="s">
        <v>8</v>
      </c>
    </row>
    <row r="6" s="8" customFormat="1" customHeight="1" spans="1:16">
      <c r="A6" s="21"/>
      <c r="B6" s="21"/>
      <c r="C6" s="21"/>
      <c r="D6" s="21"/>
      <c r="E6" s="41"/>
      <c r="F6" s="41"/>
      <c r="G6" s="41"/>
      <c r="H6" s="21"/>
      <c r="I6" s="48" t="s">
        <v>995</v>
      </c>
      <c r="J6" s="48" t="s">
        <v>996</v>
      </c>
      <c r="K6" s="48" t="s">
        <v>997</v>
      </c>
      <c r="L6" s="48" t="s">
        <v>998</v>
      </c>
      <c r="M6" s="48" t="s">
        <v>999</v>
      </c>
      <c r="N6" s="48" t="s">
        <v>1000</v>
      </c>
      <c r="O6" s="21"/>
      <c r="P6" s="21"/>
    </row>
    <row r="7" s="9" customFormat="1" customHeight="1" spans="1:16">
      <c r="A7" s="22">
        <v>1</v>
      </c>
      <c r="B7" s="23"/>
      <c r="C7" s="24"/>
      <c r="D7" s="22"/>
      <c r="E7" s="22"/>
      <c r="F7" s="22"/>
      <c r="G7" s="22"/>
      <c r="H7" s="25"/>
      <c r="I7" s="25"/>
      <c r="J7" s="25"/>
      <c r="K7" s="25"/>
      <c r="L7" s="25"/>
      <c r="M7" s="25"/>
      <c r="N7" s="25"/>
      <c r="O7" s="25"/>
      <c r="P7" s="26"/>
    </row>
    <row r="8" s="9" customFormat="1" customHeight="1" spans="1:16">
      <c r="A8" s="22">
        <v>2</v>
      </c>
      <c r="B8" s="23"/>
      <c r="C8" s="24"/>
      <c r="D8" s="22"/>
      <c r="E8" s="22"/>
      <c r="F8" s="22"/>
      <c r="G8" s="22"/>
      <c r="H8" s="25"/>
      <c r="I8" s="25"/>
      <c r="J8" s="25"/>
      <c r="K8" s="25"/>
      <c r="L8" s="25"/>
      <c r="M8" s="25"/>
      <c r="N8" s="25"/>
      <c r="O8" s="25"/>
      <c r="P8" s="26"/>
    </row>
    <row r="9" s="9" customFormat="1" customHeight="1" spans="1:16">
      <c r="A9" s="22">
        <v>3</v>
      </c>
      <c r="B9" s="23"/>
      <c r="C9" s="24"/>
      <c r="D9" s="22"/>
      <c r="E9" s="22"/>
      <c r="F9" s="22"/>
      <c r="G9" s="22"/>
      <c r="H9" s="25"/>
      <c r="I9" s="25"/>
      <c r="J9" s="25"/>
      <c r="K9" s="25"/>
      <c r="L9" s="25"/>
      <c r="M9" s="25"/>
      <c r="N9" s="25"/>
      <c r="O9" s="25"/>
      <c r="P9" s="26"/>
    </row>
    <row r="10" s="9" customFormat="1" customHeight="1" spans="1:16">
      <c r="A10" s="22">
        <v>4</v>
      </c>
      <c r="B10" s="23"/>
      <c r="C10" s="24"/>
      <c r="D10" s="22"/>
      <c r="E10" s="22"/>
      <c r="F10" s="22"/>
      <c r="G10" s="22"/>
      <c r="H10" s="25"/>
      <c r="I10" s="25"/>
      <c r="J10" s="25"/>
      <c r="K10" s="25"/>
      <c r="L10" s="25"/>
      <c r="M10" s="25"/>
      <c r="N10" s="25"/>
      <c r="O10" s="25"/>
      <c r="P10" s="26"/>
    </row>
    <row r="11" s="9" customFormat="1" customHeight="1" spans="1:16">
      <c r="A11" s="22">
        <v>5</v>
      </c>
      <c r="B11" s="23"/>
      <c r="C11" s="24"/>
      <c r="D11" s="22"/>
      <c r="E11" s="22"/>
      <c r="F11" s="22"/>
      <c r="G11" s="22"/>
      <c r="H11" s="25"/>
      <c r="I11" s="25"/>
      <c r="J11" s="25"/>
      <c r="K11" s="25"/>
      <c r="L11" s="25"/>
      <c r="M11" s="25"/>
      <c r="N11" s="25"/>
      <c r="O11" s="25"/>
      <c r="P11" s="26"/>
    </row>
    <row r="12" s="9" customFormat="1" customHeight="1" spans="1:16">
      <c r="A12" s="22">
        <v>6</v>
      </c>
      <c r="B12" s="23"/>
      <c r="C12" s="24"/>
      <c r="D12" s="22"/>
      <c r="E12" s="22"/>
      <c r="F12" s="22"/>
      <c r="G12" s="22"/>
      <c r="H12" s="25"/>
      <c r="I12" s="25"/>
      <c r="J12" s="25"/>
      <c r="K12" s="25"/>
      <c r="L12" s="25"/>
      <c r="M12" s="25"/>
      <c r="N12" s="25"/>
      <c r="O12" s="25"/>
      <c r="P12" s="26"/>
    </row>
    <row r="13" s="9" customFormat="1" customHeight="1" spans="1:16">
      <c r="A13" s="22">
        <v>7</v>
      </c>
      <c r="B13" s="23"/>
      <c r="C13" s="24"/>
      <c r="D13" s="22"/>
      <c r="E13" s="22"/>
      <c r="F13" s="22"/>
      <c r="G13" s="22"/>
      <c r="H13" s="25"/>
      <c r="I13" s="25"/>
      <c r="J13" s="25"/>
      <c r="K13" s="25"/>
      <c r="L13" s="25"/>
      <c r="M13" s="25"/>
      <c r="N13" s="25"/>
      <c r="O13" s="25"/>
      <c r="P13" s="26"/>
    </row>
    <row r="14" s="9" customFormat="1" customHeight="1" spans="1:16">
      <c r="A14" s="22">
        <v>8</v>
      </c>
      <c r="B14" s="23"/>
      <c r="C14" s="24"/>
      <c r="D14" s="22"/>
      <c r="E14" s="22"/>
      <c r="F14" s="22"/>
      <c r="G14" s="22"/>
      <c r="H14" s="25"/>
      <c r="I14" s="25"/>
      <c r="J14" s="25"/>
      <c r="K14" s="25"/>
      <c r="L14" s="25"/>
      <c r="M14" s="25"/>
      <c r="N14" s="25"/>
      <c r="O14" s="25"/>
      <c r="P14" s="26"/>
    </row>
    <row r="15" s="9" customFormat="1" customHeight="1" spans="1:16">
      <c r="A15" s="22">
        <v>9</v>
      </c>
      <c r="B15" s="23"/>
      <c r="C15" s="24"/>
      <c r="D15" s="22"/>
      <c r="E15" s="22"/>
      <c r="F15" s="22"/>
      <c r="G15" s="22"/>
      <c r="H15" s="25"/>
      <c r="I15" s="25"/>
      <c r="J15" s="25"/>
      <c r="K15" s="25"/>
      <c r="L15" s="25"/>
      <c r="M15" s="25"/>
      <c r="N15" s="25"/>
      <c r="O15" s="25"/>
      <c r="P15" s="26"/>
    </row>
    <row r="16" s="9" customFormat="1" customHeight="1" spans="1:16">
      <c r="A16" s="22">
        <v>10</v>
      </c>
      <c r="B16" s="90"/>
      <c r="C16" s="24"/>
      <c r="D16" s="91"/>
      <c r="E16" s="91"/>
      <c r="F16" s="91"/>
      <c r="G16" s="91"/>
      <c r="H16" s="25"/>
      <c r="I16" s="25"/>
      <c r="J16" s="25"/>
      <c r="K16" s="25"/>
      <c r="L16" s="25"/>
      <c r="M16" s="25"/>
      <c r="N16" s="25"/>
      <c r="O16" s="25"/>
      <c r="P16" s="26"/>
    </row>
    <row r="17" s="9" customFormat="1" customHeight="1" spans="1:16">
      <c r="A17" s="22">
        <v>11</v>
      </c>
      <c r="B17" s="23"/>
      <c r="C17" s="24"/>
      <c r="D17" s="22"/>
      <c r="E17" s="22"/>
      <c r="F17" s="22"/>
      <c r="G17" s="22"/>
      <c r="H17" s="25"/>
      <c r="I17" s="25"/>
      <c r="J17" s="25"/>
      <c r="K17" s="25"/>
      <c r="L17" s="25"/>
      <c r="M17" s="25"/>
      <c r="N17" s="25"/>
      <c r="O17" s="25"/>
      <c r="P17" s="26"/>
    </row>
    <row r="18" s="9" customFormat="1" customHeight="1" spans="1:16">
      <c r="A18" s="22">
        <v>12</v>
      </c>
      <c r="B18" s="23"/>
      <c r="C18" s="24"/>
      <c r="D18" s="22"/>
      <c r="E18" s="22"/>
      <c r="F18" s="22"/>
      <c r="G18" s="22"/>
      <c r="H18" s="25"/>
      <c r="I18" s="25"/>
      <c r="J18" s="25"/>
      <c r="K18" s="25"/>
      <c r="L18" s="25"/>
      <c r="M18" s="25"/>
      <c r="N18" s="25"/>
      <c r="O18" s="25"/>
      <c r="P18" s="26"/>
    </row>
    <row r="19" s="9" customFormat="1" customHeight="1" spans="1:16">
      <c r="A19" s="22">
        <v>13</v>
      </c>
      <c r="B19" s="23"/>
      <c r="C19" s="24"/>
      <c r="D19" s="22"/>
      <c r="E19" s="22"/>
      <c r="F19" s="22"/>
      <c r="G19" s="22"/>
      <c r="H19" s="25"/>
      <c r="I19" s="25"/>
      <c r="J19" s="25"/>
      <c r="K19" s="25"/>
      <c r="L19" s="25"/>
      <c r="M19" s="25"/>
      <c r="N19" s="25"/>
      <c r="O19" s="25"/>
      <c r="P19" s="26"/>
    </row>
    <row r="20" s="9" customFormat="1" customHeight="1" spans="1:16">
      <c r="A20" s="22">
        <v>14</v>
      </c>
      <c r="B20" s="23"/>
      <c r="C20" s="24"/>
      <c r="D20" s="22"/>
      <c r="E20" s="22"/>
      <c r="F20" s="22"/>
      <c r="G20" s="22"/>
      <c r="H20" s="25"/>
      <c r="I20" s="25"/>
      <c r="J20" s="25"/>
      <c r="K20" s="25"/>
      <c r="L20" s="25"/>
      <c r="M20" s="25"/>
      <c r="N20" s="25"/>
      <c r="O20" s="25"/>
      <c r="P20" s="26"/>
    </row>
    <row r="21" s="9" customFormat="1" customHeight="1" spans="1:16">
      <c r="A21" s="22">
        <v>15</v>
      </c>
      <c r="B21" s="23"/>
      <c r="C21" s="24"/>
      <c r="D21" s="22"/>
      <c r="E21" s="22"/>
      <c r="F21" s="22"/>
      <c r="G21" s="22"/>
      <c r="H21" s="25"/>
      <c r="I21" s="25"/>
      <c r="J21" s="25"/>
      <c r="K21" s="25"/>
      <c r="L21" s="25"/>
      <c r="M21" s="25"/>
      <c r="N21" s="25"/>
      <c r="O21" s="25"/>
      <c r="P21" s="26"/>
    </row>
    <row r="22" s="9" customFormat="1" customHeight="1" spans="1:16">
      <c r="A22" s="22">
        <v>16</v>
      </c>
      <c r="B22" s="23"/>
      <c r="C22" s="24"/>
      <c r="D22" s="22"/>
      <c r="E22" s="22"/>
      <c r="F22" s="22"/>
      <c r="G22" s="22"/>
      <c r="H22" s="25"/>
      <c r="I22" s="25"/>
      <c r="J22" s="25"/>
      <c r="K22" s="25"/>
      <c r="L22" s="25"/>
      <c r="M22" s="25"/>
      <c r="N22" s="25"/>
      <c r="O22" s="25"/>
      <c r="P22" s="26"/>
    </row>
    <row r="23" s="9" customFormat="1" customHeight="1" spans="1:16">
      <c r="A23" s="22">
        <v>17</v>
      </c>
      <c r="B23" s="23"/>
      <c r="C23" s="24"/>
      <c r="D23" s="22"/>
      <c r="E23" s="22"/>
      <c r="F23" s="22"/>
      <c r="G23" s="22"/>
      <c r="H23" s="25"/>
      <c r="I23" s="25"/>
      <c r="J23" s="25"/>
      <c r="K23" s="25"/>
      <c r="L23" s="25"/>
      <c r="M23" s="25"/>
      <c r="N23" s="25"/>
      <c r="O23" s="25"/>
      <c r="P23" s="26"/>
    </row>
    <row r="24" s="9" customFormat="1" customHeight="1" spans="1:16">
      <c r="A24" s="22">
        <v>18</v>
      </c>
      <c r="B24" s="23"/>
      <c r="C24" s="24"/>
      <c r="D24" s="22"/>
      <c r="E24" s="22"/>
      <c r="F24" s="22"/>
      <c r="G24" s="22"/>
      <c r="H24" s="25"/>
      <c r="I24" s="25"/>
      <c r="J24" s="25"/>
      <c r="K24" s="25"/>
      <c r="L24" s="25"/>
      <c r="M24" s="25"/>
      <c r="N24" s="25"/>
      <c r="O24" s="25"/>
      <c r="P24" s="26"/>
    </row>
    <row r="25" s="9" customFormat="1" customHeight="1" spans="1:16">
      <c r="A25" s="22">
        <v>19</v>
      </c>
      <c r="B25" s="23"/>
      <c r="C25" s="24"/>
      <c r="D25" s="22"/>
      <c r="E25" s="22"/>
      <c r="F25" s="22"/>
      <c r="G25" s="22"/>
      <c r="H25" s="25"/>
      <c r="I25" s="25"/>
      <c r="J25" s="25"/>
      <c r="K25" s="25"/>
      <c r="L25" s="25"/>
      <c r="M25" s="25"/>
      <c r="N25" s="25"/>
      <c r="O25" s="25"/>
      <c r="P25" s="26"/>
    </row>
    <row r="26" s="9" customFormat="1" customHeight="1" spans="1:16">
      <c r="A26" s="22">
        <v>20</v>
      </c>
      <c r="B26" s="23"/>
      <c r="C26" s="24"/>
      <c r="D26" s="22"/>
      <c r="E26" s="22"/>
      <c r="F26" s="22"/>
      <c r="G26" s="22"/>
      <c r="H26" s="25"/>
      <c r="I26" s="25"/>
      <c r="J26" s="25"/>
      <c r="K26" s="25"/>
      <c r="L26" s="25"/>
      <c r="M26" s="25"/>
      <c r="N26" s="25"/>
      <c r="O26" s="25"/>
      <c r="P26" s="26"/>
    </row>
    <row r="27" s="9" customFormat="1" customHeight="1" spans="1:16">
      <c r="A27" s="27" t="s">
        <v>384</v>
      </c>
      <c r="B27" s="28"/>
      <c r="C27" s="28"/>
      <c r="D27" s="29"/>
      <c r="E27" s="29"/>
      <c r="F27" s="29"/>
      <c r="G27" s="29"/>
      <c r="H27" s="30">
        <f>SUM(H7:H26)</f>
        <v>0</v>
      </c>
      <c r="I27" s="30"/>
      <c r="J27" s="30"/>
      <c r="K27" s="30"/>
      <c r="L27" s="30"/>
      <c r="M27" s="30"/>
      <c r="N27" s="30"/>
      <c r="O27" s="30">
        <f>SUM(O7:O26)</f>
        <v>0</v>
      </c>
      <c r="P27" s="31"/>
    </row>
    <row r="28" s="10" customFormat="1" customHeight="1" spans="1:16">
      <c r="A28" s="32"/>
      <c r="D28" s="33"/>
      <c r="E28" s="33"/>
      <c r="F28" s="33"/>
      <c r="G28" s="33"/>
      <c r="H28" s="33"/>
      <c r="I28" s="33"/>
      <c r="J28" s="33"/>
      <c r="K28" s="33"/>
      <c r="L28" s="33"/>
      <c r="M28" s="33"/>
      <c r="N28" s="33"/>
      <c r="O28" s="33"/>
      <c r="P28" s="34"/>
    </row>
    <row r="29" s="10" customFormat="1" customHeight="1" spans="1:16">
      <c r="A29" s="35" t="str">
        <f>表头信息!D8&amp;表头信息!E8</f>
        <v>产权持有单位填表人：谭勃</v>
      </c>
      <c r="B29" s="35"/>
      <c r="C29" s="35"/>
      <c r="D29" s="36"/>
      <c r="E29" s="36"/>
      <c r="F29" s="36"/>
      <c r="G29" s="36"/>
      <c r="H29" s="37" t="str">
        <f>表头信息!D20&amp;表头信息!E23</f>
        <v>评估人员：柳青、殷涛</v>
      </c>
      <c r="I29" s="37"/>
      <c r="J29" s="37"/>
      <c r="K29" s="37"/>
      <c r="L29" s="37"/>
      <c r="M29" s="37"/>
      <c r="N29" s="37"/>
      <c r="O29" s="37"/>
      <c r="P29" s="37"/>
    </row>
    <row r="30" s="10" customFormat="1" customHeight="1" spans="1:15">
      <c r="A30" s="38" t="str">
        <f>表头信息!D11&amp;表头信息!E11</f>
        <v>填表日期：2022年11月2日</v>
      </c>
      <c r="B30" s="36"/>
      <c r="C30" s="36"/>
      <c r="D30" s="36"/>
      <c r="E30" s="36"/>
      <c r="F30" s="36"/>
      <c r="G30" s="36"/>
      <c r="H30" s="39"/>
      <c r="I30" s="39"/>
      <c r="J30" s="39"/>
      <c r="K30" s="39"/>
      <c r="L30" s="39"/>
      <c r="M30" s="39"/>
      <c r="N30" s="39"/>
      <c r="O30" s="39"/>
    </row>
    <row r="31" customHeight="1" spans="4:15">
      <c r="D31" s="71"/>
      <c r="E31" s="71"/>
      <c r="F31" s="71"/>
      <c r="G31" s="71"/>
      <c r="H31" s="71"/>
      <c r="I31" s="71"/>
      <c r="J31" s="71"/>
      <c r="K31" s="71"/>
      <c r="L31" s="71"/>
      <c r="M31" s="71"/>
      <c r="N31" s="71"/>
      <c r="O31" s="71"/>
    </row>
  </sheetData>
  <protectedRanges>
    <protectedRange sqref="A7:P26" name="区域1"/>
  </protectedRanges>
  <mergeCells count="18">
    <mergeCell ref="A1:P1"/>
    <mergeCell ref="A2:P2"/>
    <mergeCell ref="A4:D4"/>
    <mergeCell ref="I5:N5"/>
    <mergeCell ref="A27:D27"/>
    <mergeCell ref="D28:O28"/>
    <mergeCell ref="A29:C29"/>
    <mergeCell ref="H29:P29"/>
    <mergeCell ref="A5:A6"/>
    <mergeCell ref="B5:B6"/>
    <mergeCell ref="C5:C6"/>
    <mergeCell ref="D5:D6"/>
    <mergeCell ref="E5:E6"/>
    <mergeCell ref="F5:F6"/>
    <mergeCell ref="G5:G6"/>
    <mergeCell ref="H5:H6"/>
    <mergeCell ref="O5:O6"/>
    <mergeCell ref="P5:P6"/>
  </mergeCells>
  <hyperlinks>
    <hyperlink ref="A1:P1" location="'5-流动负债汇总'!B11" display="=&quot;应付账款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2808" name="Check Box 72" r:id="rId4">
              <controlPr defaultSize="0">
                <anchor moveWithCells="1">
                  <from>
                    <xdr:col>16</xdr:col>
                    <xdr:colOff>152400</xdr:colOff>
                    <xdr:row>0</xdr:row>
                    <xdr:rowOff>114300</xdr:rowOff>
                  </from>
                  <to>
                    <xdr:col>17</xdr:col>
                    <xdr:colOff>508635</xdr:colOff>
                    <xdr:row>1</xdr:row>
                    <xdr:rowOff>170815</xdr:rowOff>
                  </to>
                </anchor>
              </controlPr>
            </control>
          </mc:Choice>
        </mc:AlternateContent>
      </controls>
    </mc:Choice>
  </mc:AlternateContent>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1"/>
  <sheetViews>
    <sheetView view="pageBreakPreview" zoomScale="60" zoomScaleNormal="100" workbookViewId="0">
      <pane xSplit="1" ySplit="6" topLeftCell="B7" activePane="bottomRight" state="frozen"/>
      <selection/>
      <selection pane="topRight"/>
      <selection pane="bottomLeft"/>
      <selection pane="bottomRight" activeCell="A1" sqref="A1:P1"/>
    </sheetView>
  </sheetViews>
  <sheetFormatPr defaultColWidth="8.66666666666667" defaultRowHeight="15.75" customHeight="1"/>
  <cols>
    <col min="1" max="1" width="5.25" style="11" customWidth="1"/>
    <col min="2" max="2" width="30.3333333333333" style="11" customWidth="1"/>
    <col min="3" max="5" width="12.0833333333333" style="11" customWidth="1"/>
    <col min="6" max="6" width="14" style="11" customWidth="1"/>
    <col min="7" max="7" width="12.75" style="11" customWidth="1"/>
    <col min="8" max="15" width="16.5" style="11" customWidth="1"/>
    <col min="16" max="16" width="11.75" style="11" customWidth="1"/>
    <col min="17" max="32" width="9" style="11"/>
    <col min="33" max="16384" width="8.66666666666667" style="11"/>
  </cols>
  <sheetData>
    <row r="1" s="7" customFormat="1" ht="30" customHeight="1" spans="1:16">
      <c r="A1" s="12" t="str">
        <f>"预收账款评估"&amp;表头信息!E35</f>
        <v>预收账款评估明细表</v>
      </c>
      <c r="B1" s="12"/>
      <c r="C1" s="12"/>
      <c r="D1" s="12"/>
      <c r="E1" s="12"/>
      <c r="F1" s="12"/>
      <c r="G1" s="12"/>
      <c r="H1" s="12"/>
      <c r="I1" s="12"/>
      <c r="J1" s="12"/>
      <c r="K1" s="12"/>
      <c r="L1" s="12"/>
      <c r="M1" s="12"/>
      <c r="N1" s="12"/>
      <c r="O1" s="12"/>
      <c r="P1" s="12"/>
    </row>
    <row r="2" customHeight="1" spans="1:16">
      <c r="A2" s="13" t="str">
        <f>表头信息!D5&amp;表头信息!E5</f>
        <v>评估基准日：2022年10月31日</v>
      </c>
      <c r="B2" s="13"/>
      <c r="C2" s="13"/>
      <c r="D2" s="13"/>
      <c r="E2" s="13"/>
      <c r="F2" s="13"/>
      <c r="G2" s="13"/>
      <c r="H2" s="13"/>
      <c r="I2" s="13"/>
      <c r="J2" s="13"/>
      <c r="K2" s="13"/>
      <c r="L2" s="13"/>
      <c r="M2" s="13"/>
      <c r="N2" s="13"/>
      <c r="O2" s="13"/>
      <c r="P2" s="14"/>
    </row>
    <row r="3" customHeight="1" spans="1:16">
      <c r="A3" s="13"/>
      <c r="B3" s="13"/>
      <c r="C3" s="13"/>
      <c r="D3" s="13"/>
      <c r="E3" s="13"/>
      <c r="F3" s="13"/>
      <c r="G3" s="13"/>
      <c r="H3" s="13"/>
      <c r="I3" s="13"/>
      <c r="J3" s="13"/>
      <c r="K3" s="13"/>
      <c r="L3" s="13"/>
      <c r="M3" s="13"/>
      <c r="N3" s="13"/>
      <c r="O3" s="13"/>
      <c r="P3" s="15" t="s">
        <v>1001</v>
      </c>
    </row>
    <row r="4" customHeight="1" spans="1:16">
      <c r="A4" s="16" t="str">
        <f>表头信息!D2&amp;表头信息!E2</f>
        <v>产权持有单位：西安曲江楼观旅游农业开发有限公司</v>
      </c>
      <c r="B4" s="17"/>
      <c r="C4" s="17"/>
      <c r="D4" s="17"/>
      <c r="E4" s="78"/>
      <c r="F4" s="78"/>
      <c r="G4" s="78"/>
      <c r="H4" s="18"/>
      <c r="I4" s="18"/>
      <c r="J4" s="18"/>
      <c r="K4" s="18"/>
      <c r="L4" s="18"/>
      <c r="M4" s="18"/>
      <c r="N4" s="18"/>
      <c r="O4" s="18"/>
      <c r="P4" s="19" t="s">
        <v>3</v>
      </c>
    </row>
    <row r="5" s="8" customFormat="1" customHeight="1" spans="1:16">
      <c r="A5" s="20" t="s">
        <v>5</v>
      </c>
      <c r="B5" s="20" t="s">
        <v>376</v>
      </c>
      <c r="C5" s="20" t="s">
        <v>389</v>
      </c>
      <c r="D5" s="20" t="s">
        <v>388</v>
      </c>
      <c r="E5" s="20" t="s">
        <v>391</v>
      </c>
      <c r="F5" s="20" t="s">
        <v>392</v>
      </c>
      <c r="G5" s="20" t="s">
        <v>393</v>
      </c>
      <c r="H5" s="20" t="s">
        <v>238</v>
      </c>
      <c r="I5" s="47" t="s">
        <v>390</v>
      </c>
      <c r="J5" s="47"/>
      <c r="K5" s="47"/>
      <c r="L5" s="47"/>
      <c r="M5" s="47"/>
      <c r="N5" s="47"/>
      <c r="O5" s="20" t="s">
        <v>239</v>
      </c>
      <c r="P5" s="20" t="s">
        <v>8</v>
      </c>
    </row>
    <row r="6" s="8" customFormat="1" customHeight="1" spans="1:16">
      <c r="A6" s="21"/>
      <c r="B6" s="21"/>
      <c r="C6" s="21"/>
      <c r="D6" s="21"/>
      <c r="E6" s="41"/>
      <c r="F6" s="41"/>
      <c r="G6" s="41"/>
      <c r="H6" s="21"/>
      <c r="I6" s="48" t="s">
        <v>995</v>
      </c>
      <c r="J6" s="48" t="s">
        <v>996</v>
      </c>
      <c r="K6" s="48" t="s">
        <v>997</v>
      </c>
      <c r="L6" s="48" t="s">
        <v>998</v>
      </c>
      <c r="M6" s="48" t="s">
        <v>999</v>
      </c>
      <c r="N6" s="48" t="s">
        <v>1000</v>
      </c>
      <c r="O6" s="21"/>
      <c r="P6" s="21"/>
    </row>
    <row r="7" s="9" customFormat="1" customHeight="1" spans="1:16">
      <c r="A7" s="22">
        <v>1</v>
      </c>
      <c r="B7" s="23"/>
      <c r="C7" s="24"/>
      <c r="D7" s="22"/>
      <c r="E7" s="22"/>
      <c r="F7" s="22"/>
      <c r="G7" s="22"/>
      <c r="H7" s="25"/>
      <c r="I7" s="25"/>
      <c r="J7" s="25"/>
      <c r="K7" s="25"/>
      <c r="L7" s="25"/>
      <c r="M7" s="25"/>
      <c r="N7" s="25"/>
      <c r="O7" s="25"/>
      <c r="P7" s="26"/>
    </row>
    <row r="8" s="9" customFormat="1" customHeight="1" spans="1:16">
      <c r="A8" s="22">
        <v>2</v>
      </c>
      <c r="B8" s="23"/>
      <c r="C8" s="24"/>
      <c r="D8" s="22"/>
      <c r="E8" s="22"/>
      <c r="F8" s="22"/>
      <c r="G8" s="22"/>
      <c r="H8" s="25"/>
      <c r="I8" s="25"/>
      <c r="J8" s="25"/>
      <c r="K8" s="25"/>
      <c r="L8" s="25"/>
      <c r="M8" s="25"/>
      <c r="N8" s="25"/>
      <c r="O8" s="25"/>
      <c r="P8" s="26"/>
    </row>
    <row r="9" s="9" customFormat="1" customHeight="1" spans="1:16">
      <c r="A9" s="22">
        <v>3</v>
      </c>
      <c r="B9" s="23"/>
      <c r="C9" s="24"/>
      <c r="D9" s="22"/>
      <c r="E9" s="22"/>
      <c r="F9" s="22"/>
      <c r="G9" s="22"/>
      <c r="H9" s="25"/>
      <c r="I9" s="25"/>
      <c r="J9" s="25"/>
      <c r="K9" s="25"/>
      <c r="L9" s="25"/>
      <c r="M9" s="25"/>
      <c r="N9" s="25"/>
      <c r="O9" s="25"/>
      <c r="P9" s="26"/>
    </row>
    <row r="10" s="9" customFormat="1" customHeight="1" spans="1:16">
      <c r="A10" s="22">
        <v>4</v>
      </c>
      <c r="B10" s="23"/>
      <c r="C10" s="24"/>
      <c r="D10" s="22"/>
      <c r="E10" s="22"/>
      <c r="F10" s="22"/>
      <c r="G10" s="22"/>
      <c r="H10" s="25"/>
      <c r="I10" s="25"/>
      <c r="J10" s="25"/>
      <c r="K10" s="25"/>
      <c r="L10" s="25"/>
      <c r="M10" s="25"/>
      <c r="N10" s="25"/>
      <c r="O10" s="25"/>
      <c r="P10" s="26"/>
    </row>
    <row r="11" s="9" customFormat="1" customHeight="1" spans="1:16">
      <c r="A11" s="22">
        <v>5</v>
      </c>
      <c r="B11" s="23"/>
      <c r="C11" s="24"/>
      <c r="D11" s="22"/>
      <c r="E11" s="22"/>
      <c r="F11" s="22"/>
      <c r="G11" s="22"/>
      <c r="H11" s="25"/>
      <c r="I11" s="25"/>
      <c r="J11" s="25"/>
      <c r="K11" s="25"/>
      <c r="L11" s="25"/>
      <c r="M11" s="25"/>
      <c r="N11" s="25"/>
      <c r="O11" s="25"/>
      <c r="P11" s="26"/>
    </row>
    <row r="12" s="9" customFormat="1" customHeight="1" spans="1:16">
      <c r="A12" s="22">
        <v>6</v>
      </c>
      <c r="B12" s="23"/>
      <c r="C12" s="24"/>
      <c r="D12" s="22"/>
      <c r="E12" s="22"/>
      <c r="F12" s="22"/>
      <c r="G12" s="22"/>
      <c r="H12" s="25"/>
      <c r="I12" s="25"/>
      <c r="J12" s="25"/>
      <c r="K12" s="25"/>
      <c r="L12" s="25"/>
      <c r="M12" s="25"/>
      <c r="N12" s="25"/>
      <c r="O12" s="25"/>
      <c r="P12" s="26"/>
    </row>
    <row r="13" s="9" customFormat="1" customHeight="1" spans="1:16">
      <c r="A13" s="22">
        <v>7</v>
      </c>
      <c r="B13" s="23"/>
      <c r="C13" s="24"/>
      <c r="D13" s="22"/>
      <c r="E13" s="22"/>
      <c r="F13" s="22"/>
      <c r="G13" s="22"/>
      <c r="H13" s="25"/>
      <c r="I13" s="25"/>
      <c r="J13" s="25"/>
      <c r="K13" s="25"/>
      <c r="L13" s="25"/>
      <c r="M13" s="25"/>
      <c r="N13" s="25"/>
      <c r="O13" s="25"/>
      <c r="P13" s="26"/>
    </row>
    <row r="14" s="9" customFormat="1" customHeight="1" spans="1:16">
      <c r="A14" s="22">
        <v>8</v>
      </c>
      <c r="B14" s="23"/>
      <c r="C14" s="24"/>
      <c r="D14" s="22"/>
      <c r="E14" s="22"/>
      <c r="F14" s="22"/>
      <c r="G14" s="22"/>
      <c r="H14" s="25"/>
      <c r="I14" s="25"/>
      <c r="J14" s="25"/>
      <c r="K14" s="25"/>
      <c r="L14" s="25"/>
      <c r="M14" s="25"/>
      <c r="N14" s="25"/>
      <c r="O14" s="25"/>
      <c r="P14" s="26"/>
    </row>
    <row r="15" s="9" customFormat="1" customHeight="1" spans="1:16">
      <c r="A15" s="22">
        <v>9</v>
      </c>
      <c r="B15" s="23"/>
      <c r="C15" s="24"/>
      <c r="D15" s="22"/>
      <c r="E15" s="22"/>
      <c r="F15" s="22"/>
      <c r="G15" s="22"/>
      <c r="H15" s="25"/>
      <c r="I15" s="25"/>
      <c r="J15" s="25"/>
      <c r="K15" s="25"/>
      <c r="L15" s="25"/>
      <c r="M15" s="25"/>
      <c r="N15" s="25"/>
      <c r="O15" s="25"/>
      <c r="P15" s="26"/>
    </row>
    <row r="16" s="9" customFormat="1" customHeight="1" spans="1:16">
      <c r="A16" s="22">
        <v>10</v>
      </c>
      <c r="B16" s="23"/>
      <c r="C16" s="24"/>
      <c r="D16" s="22"/>
      <c r="E16" s="22"/>
      <c r="F16" s="22"/>
      <c r="G16" s="22"/>
      <c r="H16" s="25"/>
      <c r="I16" s="25"/>
      <c r="J16" s="25"/>
      <c r="K16" s="25"/>
      <c r="L16" s="25"/>
      <c r="M16" s="25"/>
      <c r="N16" s="25"/>
      <c r="O16" s="25"/>
      <c r="P16" s="26"/>
    </row>
    <row r="17" s="9" customFormat="1" customHeight="1" spans="1:16">
      <c r="A17" s="22">
        <v>11</v>
      </c>
      <c r="B17" s="23"/>
      <c r="C17" s="24"/>
      <c r="D17" s="22"/>
      <c r="E17" s="22"/>
      <c r="F17" s="22"/>
      <c r="G17" s="22"/>
      <c r="H17" s="25"/>
      <c r="I17" s="25"/>
      <c r="J17" s="25"/>
      <c r="K17" s="25"/>
      <c r="L17" s="25"/>
      <c r="M17" s="25"/>
      <c r="N17" s="25"/>
      <c r="O17" s="25"/>
      <c r="P17" s="26"/>
    </row>
    <row r="18" s="9" customFormat="1" customHeight="1" spans="1:16">
      <c r="A18" s="22">
        <v>12</v>
      </c>
      <c r="B18" s="23"/>
      <c r="C18" s="24"/>
      <c r="D18" s="22"/>
      <c r="E18" s="22"/>
      <c r="F18" s="22"/>
      <c r="G18" s="22"/>
      <c r="H18" s="25"/>
      <c r="I18" s="25"/>
      <c r="J18" s="25"/>
      <c r="K18" s="25"/>
      <c r="L18" s="25"/>
      <c r="M18" s="25"/>
      <c r="N18" s="25"/>
      <c r="O18" s="25"/>
      <c r="P18" s="26"/>
    </row>
    <row r="19" s="9" customFormat="1" customHeight="1" spans="1:16">
      <c r="A19" s="22">
        <v>13</v>
      </c>
      <c r="B19" s="23"/>
      <c r="C19" s="24"/>
      <c r="D19" s="22"/>
      <c r="E19" s="22"/>
      <c r="F19" s="22"/>
      <c r="G19" s="22"/>
      <c r="H19" s="25"/>
      <c r="I19" s="25"/>
      <c r="J19" s="25"/>
      <c r="K19" s="25"/>
      <c r="L19" s="25"/>
      <c r="M19" s="25"/>
      <c r="N19" s="25"/>
      <c r="O19" s="25"/>
      <c r="P19" s="26"/>
    </row>
    <row r="20" s="9" customFormat="1" customHeight="1" spans="1:16">
      <c r="A20" s="22">
        <v>14</v>
      </c>
      <c r="B20" s="23"/>
      <c r="C20" s="24"/>
      <c r="D20" s="22"/>
      <c r="E20" s="22"/>
      <c r="F20" s="22"/>
      <c r="G20" s="22"/>
      <c r="H20" s="25"/>
      <c r="I20" s="25"/>
      <c r="J20" s="25"/>
      <c r="K20" s="25"/>
      <c r="L20" s="25"/>
      <c r="M20" s="25"/>
      <c r="N20" s="25"/>
      <c r="O20" s="25"/>
      <c r="P20" s="26"/>
    </row>
    <row r="21" s="9" customFormat="1" customHeight="1" spans="1:16">
      <c r="A21" s="22">
        <v>15</v>
      </c>
      <c r="B21" s="23"/>
      <c r="C21" s="24"/>
      <c r="D21" s="22"/>
      <c r="E21" s="22"/>
      <c r="F21" s="22"/>
      <c r="G21" s="22"/>
      <c r="H21" s="25"/>
      <c r="I21" s="25"/>
      <c r="J21" s="25"/>
      <c r="K21" s="25"/>
      <c r="L21" s="25"/>
      <c r="M21" s="25"/>
      <c r="N21" s="25"/>
      <c r="O21" s="25"/>
      <c r="P21" s="26"/>
    </row>
    <row r="22" s="9" customFormat="1" customHeight="1" spans="1:16">
      <c r="A22" s="22">
        <v>16</v>
      </c>
      <c r="B22" s="23"/>
      <c r="C22" s="24"/>
      <c r="D22" s="22"/>
      <c r="E22" s="22"/>
      <c r="F22" s="22"/>
      <c r="G22" s="22"/>
      <c r="H22" s="25"/>
      <c r="I22" s="25"/>
      <c r="J22" s="25"/>
      <c r="K22" s="25"/>
      <c r="L22" s="25"/>
      <c r="M22" s="25"/>
      <c r="N22" s="25"/>
      <c r="O22" s="25"/>
      <c r="P22" s="26"/>
    </row>
    <row r="23" s="9" customFormat="1" customHeight="1" spans="1:16">
      <c r="A23" s="22">
        <v>17</v>
      </c>
      <c r="B23" s="23"/>
      <c r="C23" s="24"/>
      <c r="D23" s="22"/>
      <c r="E23" s="22"/>
      <c r="F23" s="22"/>
      <c r="G23" s="22"/>
      <c r="H23" s="25"/>
      <c r="I23" s="25"/>
      <c r="J23" s="25"/>
      <c r="K23" s="25"/>
      <c r="L23" s="25"/>
      <c r="M23" s="25"/>
      <c r="N23" s="25"/>
      <c r="O23" s="25"/>
      <c r="P23" s="26"/>
    </row>
    <row r="24" s="9" customFormat="1" customHeight="1" spans="1:16">
      <c r="A24" s="22">
        <v>18</v>
      </c>
      <c r="B24" s="23"/>
      <c r="C24" s="24"/>
      <c r="D24" s="22"/>
      <c r="E24" s="22"/>
      <c r="F24" s="22"/>
      <c r="G24" s="22"/>
      <c r="H24" s="25"/>
      <c r="I24" s="25"/>
      <c r="J24" s="25"/>
      <c r="K24" s="25"/>
      <c r="L24" s="25"/>
      <c r="M24" s="25"/>
      <c r="N24" s="25"/>
      <c r="O24" s="25"/>
      <c r="P24" s="26"/>
    </row>
    <row r="25" s="9" customFormat="1" customHeight="1" spans="1:16">
      <c r="A25" s="22">
        <v>19</v>
      </c>
      <c r="B25" s="23"/>
      <c r="C25" s="24"/>
      <c r="D25" s="22"/>
      <c r="E25" s="22"/>
      <c r="F25" s="22"/>
      <c r="G25" s="22"/>
      <c r="H25" s="25"/>
      <c r="I25" s="25"/>
      <c r="J25" s="25"/>
      <c r="K25" s="25"/>
      <c r="L25" s="25"/>
      <c r="M25" s="25"/>
      <c r="N25" s="25"/>
      <c r="O25" s="25"/>
      <c r="P25" s="26"/>
    </row>
    <row r="26" s="9" customFormat="1" customHeight="1" spans="1:16">
      <c r="A26" s="22">
        <v>20</v>
      </c>
      <c r="B26" s="23"/>
      <c r="C26" s="24"/>
      <c r="D26" s="22"/>
      <c r="E26" s="22"/>
      <c r="F26" s="22"/>
      <c r="G26" s="22"/>
      <c r="H26" s="25"/>
      <c r="I26" s="25"/>
      <c r="J26" s="25"/>
      <c r="K26" s="25"/>
      <c r="L26" s="25"/>
      <c r="M26" s="25"/>
      <c r="N26" s="25"/>
      <c r="O26" s="25"/>
      <c r="P26" s="26"/>
    </row>
    <row r="27" s="9" customFormat="1" customHeight="1" spans="1:16">
      <c r="A27" s="27" t="s">
        <v>384</v>
      </c>
      <c r="B27" s="28"/>
      <c r="C27" s="28"/>
      <c r="D27" s="29"/>
      <c r="E27" s="29"/>
      <c r="F27" s="29"/>
      <c r="G27" s="29"/>
      <c r="H27" s="30">
        <f>SUM(H7:H26)</f>
        <v>0</v>
      </c>
      <c r="I27" s="30"/>
      <c r="J27" s="30"/>
      <c r="K27" s="30"/>
      <c r="L27" s="30"/>
      <c r="M27" s="30"/>
      <c r="N27" s="30"/>
      <c r="O27" s="30">
        <f>SUM(O7:O26)</f>
        <v>0</v>
      </c>
      <c r="P27" s="31"/>
    </row>
    <row r="28" s="10" customFormat="1" customHeight="1" spans="1:16">
      <c r="A28" s="32"/>
      <c r="D28" s="33"/>
      <c r="E28" s="33"/>
      <c r="F28" s="33"/>
      <c r="G28" s="33"/>
      <c r="H28" s="33"/>
      <c r="I28" s="33"/>
      <c r="J28" s="33"/>
      <c r="K28" s="33"/>
      <c r="L28" s="33"/>
      <c r="M28" s="33"/>
      <c r="N28" s="33"/>
      <c r="O28" s="33"/>
      <c r="P28" s="34"/>
    </row>
    <row r="29" s="10" customFormat="1" customHeight="1" spans="1:16">
      <c r="A29" s="35" t="str">
        <f>表头信息!D8&amp;表头信息!E8</f>
        <v>产权持有单位填表人：谭勃</v>
      </c>
      <c r="B29" s="35"/>
      <c r="C29" s="35"/>
      <c r="D29" s="36"/>
      <c r="E29" s="36"/>
      <c r="F29" s="36"/>
      <c r="G29" s="36"/>
      <c r="H29" s="37" t="str">
        <f>表头信息!D20&amp;表头信息!E23</f>
        <v>评估人员：柳青、殷涛</v>
      </c>
      <c r="I29" s="37"/>
      <c r="J29" s="37"/>
      <c r="K29" s="37"/>
      <c r="L29" s="37"/>
      <c r="M29" s="37"/>
      <c r="N29" s="37"/>
      <c r="O29" s="37"/>
      <c r="P29" s="37"/>
    </row>
    <row r="30" s="10" customFormat="1" customHeight="1" spans="1:15">
      <c r="A30" s="38" t="str">
        <f>表头信息!D11&amp;表头信息!E11</f>
        <v>填表日期：2022年11月2日</v>
      </c>
      <c r="B30" s="36"/>
      <c r="C30" s="36"/>
      <c r="D30" s="36"/>
      <c r="E30" s="36"/>
      <c r="F30" s="36"/>
      <c r="G30" s="36"/>
      <c r="H30" s="39"/>
      <c r="I30" s="39"/>
      <c r="J30" s="39"/>
      <c r="K30" s="39"/>
      <c r="L30" s="39"/>
      <c r="M30" s="39"/>
      <c r="N30" s="39"/>
      <c r="O30" s="39"/>
    </row>
    <row r="31" customHeight="1" spans="4:15">
      <c r="D31" s="71"/>
      <c r="E31" s="71"/>
      <c r="F31" s="71"/>
      <c r="G31" s="71"/>
      <c r="H31" s="71"/>
      <c r="I31" s="71"/>
      <c r="J31" s="71"/>
      <c r="K31" s="71"/>
      <c r="L31" s="71"/>
      <c r="M31" s="71"/>
      <c r="N31" s="71"/>
      <c r="O31" s="71"/>
    </row>
  </sheetData>
  <protectedRanges>
    <protectedRange sqref="A7:P26" name="区域1"/>
  </protectedRanges>
  <mergeCells count="18">
    <mergeCell ref="A1:P1"/>
    <mergeCell ref="A2:P2"/>
    <mergeCell ref="A4:D4"/>
    <mergeCell ref="I5:N5"/>
    <mergeCell ref="A27:D27"/>
    <mergeCell ref="D28:O28"/>
    <mergeCell ref="A29:C29"/>
    <mergeCell ref="H29:P29"/>
    <mergeCell ref="A5:A6"/>
    <mergeCell ref="B5:B6"/>
    <mergeCell ref="C5:C6"/>
    <mergeCell ref="D5:D6"/>
    <mergeCell ref="E5:E6"/>
    <mergeCell ref="F5:F6"/>
    <mergeCell ref="G5:G6"/>
    <mergeCell ref="H5:H6"/>
    <mergeCell ref="O5:O6"/>
    <mergeCell ref="P5:P6"/>
  </mergeCells>
  <hyperlinks>
    <hyperlink ref="A1:P1" location="'5-流动负债汇总'!B12" display="=&quot;预收账款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3832" name="Check Box 72" r:id="rId4">
              <controlPr defaultSize="0">
                <anchor moveWithCells="1">
                  <from>
                    <xdr:col>16</xdr:col>
                    <xdr:colOff>76200</xdr:colOff>
                    <xdr:row>0</xdr:row>
                    <xdr:rowOff>95250</xdr:rowOff>
                  </from>
                  <to>
                    <xdr:col>18</xdr:col>
                    <xdr:colOff>381000</xdr:colOff>
                    <xdr:row>2</xdr:row>
                    <xdr:rowOff>50800</xdr:rowOff>
                  </to>
                </anchor>
              </controlPr>
            </control>
          </mc:Choice>
        </mc:AlternateContent>
      </controls>
    </mc:Choice>
  </mc:AlternateContent>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30"/>
  <sheetViews>
    <sheetView view="pageBreakPreview" zoomScale="90" zoomScaleNormal="100" workbookViewId="0">
      <pane xSplit="1" ySplit="6" topLeftCell="B7" activePane="bottomRight" state="frozen"/>
      <selection/>
      <selection pane="topRight"/>
      <selection pane="bottomLeft"/>
      <selection pane="bottomRight" activeCell="A1" sqref="A1:J1"/>
    </sheetView>
  </sheetViews>
  <sheetFormatPr defaultColWidth="8.66666666666667" defaultRowHeight="15.75" customHeight="1"/>
  <cols>
    <col min="1" max="1" width="5.5" style="11" customWidth="1"/>
    <col min="2" max="2" width="27.0833333333333" style="11" customWidth="1"/>
    <col min="3" max="3" width="9.75" style="11" customWidth="1"/>
    <col min="4" max="4" width="16" style="11" customWidth="1"/>
    <col min="5" max="9" width="11.8333333333333" style="11" customWidth="1"/>
    <col min="10" max="10" width="13.25" style="11" customWidth="1"/>
    <col min="11" max="32" width="9" style="11"/>
    <col min="33" max="16384" width="8.66666666666667" style="11"/>
  </cols>
  <sheetData>
    <row r="1" s="7" customFormat="1" ht="30" customHeight="1" spans="1:10">
      <c r="A1" s="12" t="str">
        <f>"合同负债评估"&amp;表头信息!E35</f>
        <v>合同负债评估明细表</v>
      </c>
      <c r="B1" s="12"/>
      <c r="C1" s="12"/>
      <c r="D1" s="12"/>
      <c r="E1" s="12"/>
      <c r="F1" s="12"/>
      <c r="G1" s="12"/>
      <c r="H1" s="46"/>
      <c r="I1" s="46"/>
      <c r="J1" s="46"/>
    </row>
    <row r="2" customHeight="1" spans="1:10">
      <c r="A2" s="13" t="str">
        <f>表头信息!D5&amp;表头信息!E5</f>
        <v>评估基准日：2022年10月31日</v>
      </c>
      <c r="B2" s="13"/>
      <c r="C2" s="13"/>
      <c r="D2" s="13"/>
      <c r="E2" s="13"/>
      <c r="F2" s="13"/>
      <c r="G2" s="13"/>
      <c r="H2" s="13"/>
      <c r="I2" s="13"/>
      <c r="J2" s="13"/>
    </row>
    <row r="3" customHeight="1" spans="1:10">
      <c r="A3" s="13"/>
      <c r="B3" s="13"/>
      <c r="C3" s="13"/>
      <c r="D3" s="13"/>
      <c r="E3" s="13"/>
      <c r="F3" s="13"/>
      <c r="G3" s="13"/>
      <c r="H3" s="13"/>
      <c r="I3" s="13"/>
      <c r="J3" s="56" t="s">
        <v>1002</v>
      </c>
    </row>
    <row r="4" customHeight="1" spans="1:10">
      <c r="A4" s="83" t="str">
        <f>表头信息!D2&amp;表头信息!E2</f>
        <v>产权持有单位：西安曲江楼观旅游农业开发有限公司</v>
      </c>
      <c r="B4" s="18"/>
      <c r="C4" s="18"/>
      <c r="D4" s="18"/>
      <c r="E4" s="18"/>
      <c r="F4" s="18"/>
      <c r="G4" s="18"/>
      <c r="H4" s="18"/>
      <c r="I4" s="18"/>
      <c r="J4" s="19" t="s">
        <v>3</v>
      </c>
    </row>
    <row r="5" s="8" customFormat="1" customHeight="1" spans="1:17">
      <c r="A5" s="20" t="s">
        <v>5</v>
      </c>
      <c r="B5" s="20" t="s">
        <v>508</v>
      </c>
      <c r="C5" s="20" t="s">
        <v>389</v>
      </c>
      <c r="D5" s="20" t="s">
        <v>511</v>
      </c>
      <c r="E5" s="20" t="s">
        <v>354</v>
      </c>
      <c r="F5" s="20" t="s">
        <v>238</v>
      </c>
      <c r="G5" s="20" t="s">
        <v>239</v>
      </c>
      <c r="H5" s="20" t="s">
        <v>240</v>
      </c>
      <c r="I5" s="20" t="s">
        <v>241</v>
      </c>
      <c r="J5" s="20" t="s">
        <v>8</v>
      </c>
      <c r="K5" s="89" t="s">
        <v>297</v>
      </c>
      <c r="L5" s="89" t="s">
        <v>311</v>
      </c>
      <c r="M5" s="89" t="s">
        <v>311</v>
      </c>
      <c r="N5" s="89" t="s">
        <v>312</v>
      </c>
      <c r="O5" s="89" t="s">
        <v>400</v>
      </c>
      <c r="P5" s="89" t="s">
        <v>345</v>
      </c>
      <c r="Q5" s="89" t="s">
        <v>425</v>
      </c>
    </row>
    <row r="6" s="8" customFormat="1" customHeight="1" spans="1:17">
      <c r="A6" s="21"/>
      <c r="B6" s="21"/>
      <c r="C6" s="21"/>
      <c r="D6" s="21"/>
      <c r="E6" s="21"/>
      <c r="F6" s="21"/>
      <c r="G6" s="21"/>
      <c r="H6" s="21"/>
      <c r="I6" s="21" t="s">
        <v>314</v>
      </c>
      <c r="J6" s="21"/>
      <c r="K6" s="89" t="s">
        <v>512</v>
      </c>
      <c r="L6" s="89" t="s">
        <v>318</v>
      </c>
      <c r="M6" s="89" t="s">
        <v>319</v>
      </c>
      <c r="N6" s="89" t="s">
        <v>320</v>
      </c>
      <c r="O6" s="89" t="s">
        <v>403</v>
      </c>
      <c r="P6" s="89" t="s">
        <v>348</v>
      </c>
      <c r="Q6" s="89" t="s">
        <v>347</v>
      </c>
    </row>
    <row r="7" s="9" customFormat="1" customHeight="1" spans="1:10">
      <c r="A7" s="22">
        <v>1</v>
      </c>
      <c r="B7" s="23"/>
      <c r="C7" s="24"/>
      <c r="D7" s="22"/>
      <c r="E7" s="73"/>
      <c r="F7" s="25"/>
      <c r="G7" s="25"/>
      <c r="H7" s="51">
        <f t="shared" ref="H7:H25" si="0">G7-F7</f>
        <v>0</v>
      </c>
      <c r="I7" s="51">
        <f t="shared" ref="I7:I26" si="1">IF(F7=0,0,H7/ABS(F7))*100</f>
        <v>0</v>
      </c>
      <c r="J7" s="26"/>
    </row>
    <row r="8" s="9" customFormat="1" customHeight="1" spans="1:10">
      <c r="A8" s="22">
        <v>2</v>
      </c>
      <c r="B8" s="23"/>
      <c r="C8" s="24"/>
      <c r="D8" s="23"/>
      <c r="E8" s="94"/>
      <c r="F8" s="25"/>
      <c r="G8" s="25"/>
      <c r="H8" s="51">
        <f t="shared" si="0"/>
        <v>0</v>
      </c>
      <c r="I8" s="51">
        <f t="shared" si="1"/>
        <v>0</v>
      </c>
      <c r="J8" s="26"/>
    </row>
    <row r="9" s="9" customFormat="1" customHeight="1" spans="1:10">
      <c r="A9" s="22">
        <v>3</v>
      </c>
      <c r="B9" s="23"/>
      <c r="C9" s="24"/>
      <c r="D9" s="23"/>
      <c r="E9" s="94"/>
      <c r="F9" s="25"/>
      <c r="G9" s="25"/>
      <c r="H9" s="51">
        <f t="shared" si="0"/>
        <v>0</v>
      </c>
      <c r="I9" s="51">
        <f t="shared" si="1"/>
        <v>0</v>
      </c>
      <c r="J9" s="26"/>
    </row>
    <row r="10" s="9" customFormat="1" customHeight="1" spans="1:10">
      <c r="A10" s="22">
        <v>4</v>
      </c>
      <c r="B10" s="23"/>
      <c r="C10" s="24"/>
      <c r="D10" s="23"/>
      <c r="E10" s="94"/>
      <c r="F10" s="25"/>
      <c r="G10" s="25"/>
      <c r="H10" s="51">
        <f t="shared" si="0"/>
        <v>0</v>
      </c>
      <c r="I10" s="51">
        <f t="shared" si="1"/>
        <v>0</v>
      </c>
      <c r="J10" s="26"/>
    </row>
    <row r="11" s="9" customFormat="1" customHeight="1" spans="1:10">
      <c r="A11" s="22">
        <v>5</v>
      </c>
      <c r="B11" s="23"/>
      <c r="C11" s="24"/>
      <c r="D11" s="23"/>
      <c r="E11" s="94"/>
      <c r="F11" s="25"/>
      <c r="G11" s="25"/>
      <c r="H11" s="51">
        <f t="shared" si="0"/>
        <v>0</v>
      </c>
      <c r="I11" s="51">
        <f t="shared" si="1"/>
        <v>0</v>
      </c>
      <c r="J11" s="26"/>
    </row>
    <row r="12" s="9" customFormat="1" customHeight="1" spans="1:10">
      <c r="A12" s="22">
        <v>6</v>
      </c>
      <c r="B12" s="23"/>
      <c r="C12" s="24"/>
      <c r="D12" s="23"/>
      <c r="E12" s="94"/>
      <c r="F12" s="25"/>
      <c r="G12" s="25"/>
      <c r="H12" s="51">
        <f t="shared" si="0"/>
        <v>0</v>
      </c>
      <c r="I12" s="51">
        <f t="shared" si="1"/>
        <v>0</v>
      </c>
      <c r="J12" s="26"/>
    </row>
    <row r="13" s="9" customFormat="1" customHeight="1" spans="1:10">
      <c r="A13" s="22">
        <v>7</v>
      </c>
      <c r="B13" s="23"/>
      <c r="C13" s="24"/>
      <c r="D13" s="23"/>
      <c r="E13" s="94"/>
      <c r="F13" s="25"/>
      <c r="G13" s="25"/>
      <c r="H13" s="51">
        <f t="shared" si="0"/>
        <v>0</v>
      </c>
      <c r="I13" s="51">
        <f t="shared" si="1"/>
        <v>0</v>
      </c>
      <c r="J13" s="26"/>
    </row>
    <row r="14" s="9" customFormat="1" customHeight="1" spans="1:10">
      <c r="A14" s="22">
        <v>8</v>
      </c>
      <c r="B14" s="23"/>
      <c r="C14" s="24"/>
      <c r="D14" s="23"/>
      <c r="E14" s="94"/>
      <c r="F14" s="25"/>
      <c r="G14" s="25"/>
      <c r="H14" s="51">
        <f t="shared" si="0"/>
        <v>0</v>
      </c>
      <c r="I14" s="51">
        <f t="shared" si="1"/>
        <v>0</v>
      </c>
      <c r="J14" s="26"/>
    </row>
    <row r="15" s="9" customFormat="1" customHeight="1" spans="1:10">
      <c r="A15" s="22">
        <v>9</v>
      </c>
      <c r="B15" s="23"/>
      <c r="C15" s="24"/>
      <c r="D15" s="23"/>
      <c r="E15" s="94"/>
      <c r="F15" s="25"/>
      <c r="G15" s="25"/>
      <c r="H15" s="51">
        <f t="shared" si="0"/>
        <v>0</v>
      </c>
      <c r="I15" s="51">
        <f t="shared" si="1"/>
        <v>0</v>
      </c>
      <c r="J15" s="26"/>
    </row>
    <row r="16" s="9" customFormat="1" customHeight="1" spans="1:10">
      <c r="A16" s="22">
        <v>10</v>
      </c>
      <c r="B16" s="23"/>
      <c r="C16" s="24"/>
      <c r="D16" s="23"/>
      <c r="E16" s="94"/>
      <c r="F16" s="25"/>
      <c r="G16" s="25"/>
      <c r="H16" s="51">
        <f t="shared" si="0"/>
        <v>0</v>
      </c>
      <c r="I16" s="51">
        <f t="shared" si="1"/>
        <v>0</v>
      </c>
      <c r="J16" s="26"/>
    </row>
    <row r="17" s="9" customFormat="1" customHeight="1" spans="1:10">
      <c r="A17" s="22">
        <v>11</v>
      </c>
      <c r="B17" s="23"/>
      <c r="C17" s="24"/>
      <c r="D17" s="23"/>
      <c r="E17" s="94"/>
      <c r="F17" s="25"/>
      <c r="G17" s="25"/>
      <c r="H17" s="51">
        <f t="shared" si="0"/>
        <v>0</v>
      </c>
      <c r="I17" s="51">
        <f t="shared" si="1"/>
        <v>0</v>
      </c>
      <c r="J17" s="26"/>
    </row>
    <row r="18" s="9" customFormat="1" customHeight="1" spans="1:10">
      <c r="A18" s="22">
        <v>12</v>
      </c>
      <c r="B18" s="23"/>
      <c r="C18" s="24"/>
      <c r="D18" s="23"/>
      <c r="E18" s="94"/>
      <c r="F18" s="25"/>
      <c r="G18" s="25"/>
      <c r="H18" s="51">
        <f t="shared" si="0"/>
        <v>0</v>
      </c>
      <c r="I18" s="51">
        <f t="shared" si="1"/>
        <v>0</v>
      </c>
      <c r="J18" s="26"/>
    </row>
    <row r="19" s="9" customFormat="1" customHeight="1" spans="1:10">
      <c r="A19" s="22">
        <v>13</v>
      </c>
      <c r="B19" s="23"/>
      <c r="C19" s="24"/>
      <c r="D19" s="23"/>
      <c r="E19" s="94"/>
      <c r="F19" s="25"/>
      <c r="G19" s="25"/>
      <c r="H19" s="51">
        <f t="shared" si="0"/>
        <v>0</v>
      </c>
      <c r="I19" s="51">
        <f t="shared" si="1"/>
        <v>0</v>
      </c>
      <c r="J19" s="26"/>
    </row>
    <row r="20" s="9" customFormat="1" customHeight="1" spans="1:10">
      <c r="A20" s="22">
        <v>14</v>
      </c>
      <c r="B20" s="23"/>
      <c r="C20" s="24"/>
      <c r="D20" s="23"/>
      <c r="E20" s="94"/>
      <c r="F20" s="25"/>
      <c r="G20" s="25"/>
      <c r="H20" s="51">
        <f t="shared" si="0"/>
        <v>0</v>
      </c>
      <c r="I20" s="51">
        <f t="shared" si="1"/>
        <v>0</v>
      </c>
      <c r="J20" s="26"/>
    </row>
    <row r="21" s="9" customFormat="1" customHeight="1" spans="1:10">
      <c r="A21" s="22">
        <v>15</v>
      </c>
      <c r="B21" s="23"/>
      <c r="C21" s="24"/>
      <c r="D21" s="23"/>
      <c r="E21" s="94"/>
      <c r="F21" s="25"/>
      <c r="G21" s="25"/>
      <c r="H21" s="51">
        <f t="shared" si="0"/>
        <v>0</v>
      </c>
      <c r="I21" s="51">
        <f t="shared" si="1"/>
        <v>0</v>
      </c>
      <c r="J21" s="26"/>
    </row>
    <row r="22" s="9" customFormat="1" customHeight="1" spans="1:10">
      <c r="A22" s="22">
        <v>16</v>
      </c>
      <c r="B22" s="23"/>
      <c r="C22" s="24"/>
      <c r="D22" s="23"/>
      <c r="E22" s="94"/>
      <c r="F22" s="25"/>
      <c r="G22" s="25"/>
      <c r="H22" s="51">
        <f t="shared" si="0"/>
        <v>0</v>
      </c>
      <c r="I22" s="51">
        <f t="shared" si="1"/>
        <v>0</v>
      </c>
      <c r="J22" s="26"/>
    </row>
    <row r="23" s="9" customFormat="1" customHeight="1" spans="1:10">
      <c r="A23" s="22">
        <v>17</v>
      </c>
      <c r="B23" s="23"/>
      <c r="C23" s="24"/>
      <c r="D23" s="23"/>
      <c r="E23" s="94"/>
      <c r="F23" s="25"/>
      <c r="G23" s="25"/>
      <c r="H23" s="51">
        <f t="shared" si="0"/>
        <v>0</v>
      </c>
      <c r="I23" s="51">
        <f t="shared" si="1"/>
        <v>0</v>
      </c>
      <c r="J23" s="26"/>
    </row>
    <row r="24" s="9" customFormat="1" customHeight="1" spans="1:10">
      <c r="A24" s="22">
        <v>18</v>
      </c>
      <c r="B24" s="23"/>
      <c r="C24" s="24"/>
      <c r="D24" s="23"/>
      <c r="E24" s="94"/>
      <c r="F24" s="25"/>
      <c r="G24" s="25"/>
      <c r="H24" s="51">
        <f t="shared" si="0"/>
        <v>0</v>
      </c>
      <c r="I24" s="51">
        <f t="shared" si="1"/>
        <v>0</v>
      </c>
      <c r="J24" s="26"/>
    </row>
    <row r="25" s="9" customFormat="1" customHeight="1" spans="1:10">
      <c r="A25" s="22">
        <v>19</v>
      </c>
      <c r="B25" s="23"/>
      <c r="C25" s="24"/>
      <c r="D25" s="23"/>
      <c r="E25" s="94"/>
      <c r="F25" s="25"/>
      <c r="G25" s="25"/>
      <c r="H25" s="51">
        <f t="shared" si="0"/>
        <v>0</v>
      </c>
      <c r="I25" s="51">
        <f t="shared" si="1"/>
        <v>0</v>
      </c>
      <c r="J25" s="26"/>
    </row>
    <row r="26" s="9" customFormat="1" customHeight="1" spans="1:10">
      <c r="A26" s="27" t="s">
        <v>1003</v>
      </c>
      <c r="B26" s="95"/>
      <c r="C26" s="96"/>
      <c r="D26" s="96"/>
      <c r="E26" s="96"/>
      <c r="F26" s="51">
        <f>SUM(F7:F25)</f>
        <v>0</v>
      </c>
      <c r="G26" s="97">
        <f>SUM(G7:G25)</f>
        <v>0</v>
      </c>
      <c r="H26" s="97">
        <f>IF(SUM(H7:H25)-(G26-F26)&lt;0.001,SUM(H7:H25),"false")</f>
        <v>0</v>
      </c>
      <c r="I26" s="51">
        <f t="shared" si="1"/>
        <v>0</v>
      </c>
      <c r="J26" s="31"/>
    </row>
    <row r="27" s="10" customFormat="1" customHeight="1" spans="1:10">
      <c r="A27" s="32"/>
      <c r="D27" s="33"/>
      <c r="E27" s="33"/>
      <c r="F27" s="33"/>
      <c r="G27" s="34"/>
      <c r="H27" s="34"/>
      <c r="I27" s="34"/>
      <c r="J27" s="34"/>
    </row>
    <row r="28" s="10" customFormat="1" customHeight="1" spans="1:10">
      <c r="A28" s="35" t="str">
        <f>表头信息!D8&amp;表头信息!E8</f>
        <v>产权持有单位填表人：谭勃</v>
      </c>
      <c r="B28" s="35"/>
      <c r="C28" s="35"/>
      <c r="D28" s="35"/>
      <c r="E28" s="39"/>
      <c r="F28" s="39"/>
      <c r="H28" s="70" t="str">
        <f>表头信息!D20&amp;表头信息!E23</f>
        <v>评估人员：柳青、殷涛</v>
      </c>
      <c r="I28" s="98"/>
      <c r="J28" s="98"/>
    </row>
    <row r="29" s="10" customFormat="1" customHeight="1" spans="1:10">
      <c r="A29" s="38" t="str">
        <f>表头信息!D11&amp;表头信息!E11</f>
        <v>填表日期：2022年11月2日</v>
      </c>
      <c r="B29" s="36"/>
      <c r="C29" s="36"/>
      <c r="D29" s="36"/>
      <c r="E29" s="39"/>
      <c r="F29" s="39"/>
      <c r="H29" s="39"/>
      <c r="I29" s="39"/>
      <c r="J29" s="39"/>
    </row>
    <row r="30" customHeight="1" spans="4:6">
      <c r="D30" s="71"/>
      <c r="E30" s="71"/>
      <c r="F30" s="71"/>
    </row>
  </sheetData>
  <protectedRanges>
    <protectedRange sqref="A7:G25 J7:J25" name="区域1"/>
  </protectedRanges>
  <mergeCells count="16">
    <mergeCell ref="A1:J1"/>
    <mergeCell ref="A2:J2"/>
    <mergeCell ref="A26:E26"/>
    <mergeCell ref="D27:F27"/>
    <mergeCell ref="A28:D28"/>
    <mergeCell ref="H28:J28"/>
    <mergeCell ref="A5:A6"/>
    <mergeCell ref="B5:B6"/>
    <mergeCell ref="C5:C6"/>
    <mergeCell ref="D5:D6"/>
    <mergeCell ref="E5:E6"/>
    <mergeCell ref="F5:F6"/>
    <mergeCell ref="G5:G6"/>
    <mergeCell ref="H5:H6"/>
    <mergeCell ref="I5:I6"/>
    <mergeCell ref="J5:J6"/>
  </mergeCells>
  <conditionalFormatting sqref="K5:Q6">
    <cfRule type="expression" dxfId="0" priority="1" stopIfTrue="1">
      <formula>$L$8=""</formula>
    </cfRule>
  </conditionalFormatting>
  <dataValidations count="1">
    <dataValidation type="list" allowBlank="1" showInputMessage="1" showErrorMessage="1" sqref="P5:P6 L5:N6">
      <formula1>$M$8</formula1>
    </dataValidation>
  </dataValidations>
  <hyperlinks>
    <hyperlink ref="A1:J1" location="'5-流动负债汇总'!B13" display="=&quot;合同负债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4856" name="Check Box 72" r:id="rId4">
              <controlPr defaultSize="0">
                <anchor moveWithCells="1">
                  <from>
                    <xdr:col>10</xdr:col>
                    <xdr:colOff>19050</xdr:colOff>
                    <xdr:row>0</xdr:row>
                    <xdr:rowOff>89535</xdr:rowOff>
                  </from>
                  <to>
                    <xdr:col>11</xdr:col>
                    <xdr:colOff>654050</xdr:colOff>
                    <xdr:row>1</xdr:row>
                    <xdr:rowOff>19050</xdr:rowOff>
                  </to>
                </anchor>
              </controlPr>
            </control>
          </mc:Choice>
        </mc:AlternateContent>
      </controls>
    </mc:Choice>
  </mc:AlternateContent>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1"/>
  <sheetViews>
    <sheetView view="pageBreakPreview" zoomScale="85" zoomScaleNormal="100" workbookViewId="0">
      <pane xSplit="1" ySplit="6" topLeftCell="B12" activePane="bottomRight" state="frozen"/>
      <selection/>
      <selection pane="topRight"/>
      <selection pane="bottomLeft"/>
      <selection pane="bottomRight" activeCell="A1" sqref="A1:F1"/>
    </sheetView>
  </sheetViews>
  <sheetFormatPr defaultColWidth="8.66666666666667" defaultRowHeight="15.75" customHeight="1" outlineLevelCol="6"/>
  <cols>
    <col min="1" max="1" width="7.83333333333333" style="11" customWidth="1"/>
    <col min="2" max="2" width="41.8333333333333" style="11" customWidth="1"/>
    <col min="3" max="3" width="16.5833333333333" style="11" customWidth="1"/>
    <col min="4" max="5" width="20.25" style="11" customWidth="1"/>
    <col min="6" max="6" width="23.3333333333333" style="11" customWidth="1"/>
    <col min="7" max="32" width="9" style="11"/>
    <col min="33" max="16384" width="8.66666666666667" style="11"/>
  </cols>
  <sheetData>
    <row r="1" s="7" customFormat="1" ht="30" customHeight="1" spans="1:7">
      <c r="A1" s="12" t="str">
        <f>"应付职工薪酬评估"&amp;表头信息!E35</f>
        <v>应付职工薪酬评估明细表</v>
      </c>
      <c r="B1" s="12"/>
      <c r="C1" s="12"/>
      <c r="D1" s="12"/>
      <c r="E1" s="12"/>
      <c r="F1" s="12"/>
      <c r="G1" s="11"/>
    </row>
    <row r="2" customHeight="1" spans="1:6">
      <c r="A2" s="13" t="str">
        <f>表头信息!D5&amp;表头信息!E5</f>
        <v>评估基准日：2022年10月31日</v>
      </c>
      <c r="B2" s="13"/>
      <c r="C2" s="13"/>
      <c r="D2" s="13"/>
      <c r="E2" s="13"/>
      <c r="F2" s="13"/>
    </row>
    <row r="3" customHeight="1" spans="1:6">
      <c r="A3" s="13"/>
      <c r="B3" s="13"/>
      <c r="C3" s="13"/>
      <c r="D3" s="13"/>
      <c r="E3" s="13"/>
      <c r="F3" s="15" t="s">
        <v>1004</v>
      </c>
    </row>
    <row r="4" customHeight="1" spans="1:6">
      <c r="A4" s="83" t="str">
        <f>表头信息!D2&amp;表头信息!E2</f>
        <v>产权持有单位：西安曲江楼观旅游农业开发有限公司</v>
      </c>
      <c r="B4" s="18"/>
      <c r="C4" s="18"/>
      <c r="D4" s="18"/>
      <c r="E4" s="18"/>
      <c r="F4" s="19" t="s">
        <v>3</v>
      </c>
    </row>
    <row r="5" s="8" customFormat="1" customHeight="1" spans="1:6">
      <c r="A5" s="20" t="s">
        <v>5</v>
      </c>
      <c r="B5" s="20" t="s">
        <v>511</v>
      </c>
      <c r="C5" s="20" t="s">
        <v>389</v>
      </c>
      <c r="D5" s="20" t="s">
        <v>238</v>
      </c>
      <c r="E5" s="20" t="s">
        <v>239</v>
      </c>
      <c r="F5" s="20" t="s">
        <v>8</v>
      </c>
    </row>
    <row r="6" s="8" customFormat="1" customHeight="1" spans="1:6">
      <c r="A6" s="21"/>
      <c r="B6" s="21"/>
      <c r="C6" s="21"/>
      <c r="D6" s="21"/>
      <c r="E6" s="21"/>
      <c r="F6" s="21"/>
    </row>
    <row r="7" s="9" customFormat="1" customHeight="1" spans="1:6">
      <c r="A7" s="22">
        <v>1</v>
      </c>
      <c r="B7" s="90" t="s">
        <v>1005</v>
      </c>
      <c r="C7" s="24"/>
      <c r="D7" s="25"/>
      <c r="E7" s="25"/>
      <c r="F7" s="26"/>
    </row>
    <row r="8" s="9" customFormat="1" customHeight="1" spans="1:6">
      <c r="A8" s="22">
        <v>2</v>
      </c>
      <c r="B8" s="90" t="s">
        <v>1006</v>
      </c>
      <c r="C8" s="24"/>
      <c r="D8" s="25"/>
      <c r="E8" s="25"/>
      <c r="F8" s="26"/>
    </row>
    <row r="9" s="9" customFormat="1" customHeight="1" spans="1:6">
      <c r="A9" s="22">
        <v>3</v>
      </c>
      <c r="B9" s="90" t="s">
        <v>1007</v>
      </c>
      <c r="C9" s="24"/>
      <c r="D9" s="25"/>
      <c r="E9" s="25"/>
      <c r="F9" s="26"/>
    </row>
    <row r="10" s="9" customFormat="1" customHeight="1" spans="1:6">
      <c r="A10" s="22">
        <v>4</v>
      </c>
      <c r="B10" s="90" t="s">
        <v>1008</v>
      </c>
      <c r="C10" s="24"/>
      <c r="D10" s="25"/>
      <c r="E10" s="25"/>
      <c r="F10" s="26"/>
    </row>
    <row r="11" s="9" customFormat="1" customHeight="1" spans="1:6">
      <c r="A11" s="22">
        <v>5</v>
      </c>
      <c r="B11" s="90" t="s">
        <v>1009</v>
      </c>
      <c r="C11" s="24"/>
      <c r="D11" s="25"/>
      <c r="E11" s="25"/>
      <c r="F11" s="26"/>
    </row>
    <row r="12" s="9" customFormat="1" customHeight="1" spans="1:6">
      <c r="A12" s="22">
        <v>6</v>
      </c>
      <c r="B12" s="90" t="s">
        <v>1010</v>
      </c>
      <c r="C12" s="24"/>
      <c r="D12" s="25"/>
      <c r="E12" s="25"/>
      <c r="F12" s="26"/>
    </row>
    <row r="13" s="9" customFormat="1" customHeight="1" spans="1:6">
      <c r="A13" s="22">
        <v>7</v>
      </c>
      <c r="B13" s="90" t="s">
        <v>1011</v>
      </c>
      <c r="C13" s="24"/>
      <c r="D13" s="25"/>
      <c r="E13" s="25"/>
      <c r="F13" s="26"/>
    </row>
    <row r="14" s="9" customFormat="1" customHeight="1" spans="1:6">
      <c r="A14" s="22">
        <v>8</v>
      </c>
      <c r="B14" s="90" t="s">
        <v>1012</v>
      </c>
      <c r="C14" s="24"/>
      <c r="D14" s="25"/>
      <c r="E14" s="25"/>
      <c r="F14" s="26"/>
    </row>
    <row r="15" s="9" customFormat="1" customHeight="1" spans="1:6">
      <c r="A15" s="22">
        <v>9</v>
      </c>
      <c r="B15" s="90" t="s">
        <v>1013</v>
      </c>
      <c r="C15" s="24"/>
      <c r="D15" s="25"/>
      <c r="E15" s="25"/>
      <c r="F15" s="26"/>
    </row>
    <row r="16" s="9" customFormat="1" customHeight="1" spans="1:6">
      <c r="A16" s="22">
        <v>10</v>
      </c>
      <c r="B16" s="90" t="s">
        <v>1014</v>
      </c>
      <c r="C16" s="24"/>
      <c r="D16" s="25"/>
      <c r="E16" s="25"/>
      <c r="F16" s="26"/>
    </row>
    <row r="17" s="9" customFormat="1" customHeight="1" spans="1:6">
      <c r="A17" s="22">
        <v>11</v>
      </c>
      <c r="B17" s="90" t="s">
        <v>1015</v>
      </c>
      <c r="C17" s="24"/>
      <c r="D17" s="25"/>
      <c r="E17" s="25"/>
      <c r="F17" s="26"/>
    </row>
    <row r="18" s="9" customFormat="1" customHeight="1" spans="1:6">
      <c r="A18" s="22">
        <v>12</v>
      </c>
      <c r="B18" s="90" t="s">
        <v>1016</v>
      </c>
      <c r="C18" s="24"/>
      <c r="D18" s="25"/>
      <c r="E18" s="25"/>
      <c r="F18" s="26"/>
    </row>
    <row r="19" s="9" customFormat="1" customHeight="1" spans="1:6">
      <c r="A19" s="22">
        <v>13</v>
      </c>
      <c r="B19" s="90" t="s">
        <v>1017</v>
      </c>
      <c r="C19" s="24"/>
      <c r="D19" s="25"/>
      <c r="E19" s="25"/>
      <c r="F19" s="26"/>
    </row>
    <row r="20" s="9" customFormat="1" customHeight="1" spans="1:6">
      <c r="A20" s="22">
        <v>14</v>
      </c>
      <c r="B20" s="90" t="s">
        <v>1018</v>
      </c>
      <c r="C20" s="24"/>
      <c r="D20" s="25"/>
      <c r="E20" s="25"/>
      <c r="F20" s="26"/>
    </row>
    <row r="21" s="9" customFormat="1" customHeight="1" spans="1:6">
      <c r="A21" s="22">
        <v>15</v>
      </c>
      <c r="B21" s="90" t="s">
        <v>303</v>
      </c>
      <c r="C21" s="24"/>
      <c r="D21" s="25"/>
      <c r="E21" s="25"/>
      <c r="F21" s="26"/>
    </row>
    <row r="22" s="9" customFormat="1" customHeight="1" spans="1:6">
      <c r="A22" s="22">
        <v>16</v>
      </c>
      <c r="B22" s="23"/>
      <c r="C22" s="24"/>
      <c r="D22" s="25"/>
      <c r="E22" s="25"/>
      <c r="F22" s="26"/>
    </row>
    <row r="23" s="9" customFormat="1" customHeight="1" spans="1:6">
      <c r="A23" s="22">
        <v>17</v>
      </c>
      <c r="B23" s="23"/>
      <c r="C23" s="24"/>
      <c r="D23" s="25"/>
      <c r="E23" s="25"/>
      <c r="F23" s="26"/>
    </row>
    <row r="24" s="9" customFormat="1" customHeight="1" spans="1:6">
      <c r="A24" s="22">
        <v>18</v>
      </c>
      <c r="B24" s="23"/>
      <c r="C24" s="24"/>
      <c r="D24" s="25"/>
      <c r="E24" s="25"/>
      <c r="F24" s="26"/>
    </row>
    <row r="25" s="9" customFormat="1" customHeight="1" spans="1:6">
      <c r="A25" s="22">
        <v>19</v>
      </c>
      <c r="B25" s="23"/>
      <c r="C25" s="24"/>
      <c r="D25" s="25"/>
      <c r="E25" s="25"/>
      <c r="F25" s="26"/>
    </row>
    <row r="26" s="9" customFormat="1" customHeight="1" spans="1:6">
      <c r="A26" s="22">
        <v>20</v>
      </c>
      <c r="B26" s="23"/>
      <c r="C26" s="24"/>
      <c r="D26" s="25"/>
      <c r="E26" s="25"/>
      <c r="F26" s="26"/>
    </row>
    <row r="27" s="9" customFormat="1" customHeight="1" spans="1:6">
      <c r="A27" s="27" t="s">
        <v>384</v>
      </c>
      <c r="B27" s="28"/>
      <c r="C27" s="29"/>
      <c r="D27" s="30">
        <f>SUM(D7:D26)</f>
        <v>0</v>
      </c>
      <c r="E27" s="30">
        <f>SUM(E7:E26)</f>
        <v>0</v>
      </c>
      <c r="F27" s="31"/>
    </row>
    <row r="28" s="10" customFormat="1" customHeight="1" spans="1:6">
      <c r="A28" s="32"/>
      <c r="D28" s="33"/>
      <c r="E28" s="33"/>
      <c r="F28" s="33"/>
    </row>
    <row r="29" s="10" customFormat="1" customHeight="1" spans="1:6">
      <c r="A29" s="35" t="str">
        <f>表头信息!D8&amp;表头信息!E8</f>
        <v>产权持有单位填表人：谭勃</v>
      </c>
      <c r="B29" s="35"/>
      <c r="C29" s="36"/>
      <c r="D29" s="37" t="str">
        <f>表头信息!D20&amp;表头信息!E23</f>
        <v>评估人员：柳青、殷涛</v>
      </c>
      <c r="E29" s="37"/>
      <c r="F29" s="37"/>
    </row>
    <row r="30" s="10" customFormat="1" customHeight="1" spans="1:6">
      <c r="A30" s="38" t="str">
        <f>表头信息!D11&amp;表头信息!E11</f>
        <v>填表日期：2022年11月2日</v>
      </c>
      <c r="B30" s="36"/>
      <c r="C30" s="36"/>
      <c r="D30" s="36"/>
      <c r="E30" s="39"/>
      <c r="F30" s="39"/>
    </row>
    <row r="31" customHeight="1" spans="4:6">
      <c r="D31" s="71"/>
      <c r="E31" s="71"/>
      <c r="F31" s="71"/>
    </row>
  </sheetData>
  <protectedRanges>
    <protectedRange sqref="A7:F26" name="区域1"/>
  </protectedRanges>
  <mergeCells count="12">
    <mergeCell ref="A1:F1"/>
    <mergeCell ref="A2:F2"/>
    <mergeCell ref="A27:C27"/>
    <mergeCell ref="D28:F28"/>
    <mergeCell ref="A29:B29"/>
    <mergeCell ref="D29:F29"/>
    <mergeCell ref="A5:A6"/>
    <mergeCell ref="B5:B6"/>
    <mergeCell ref="C5:C6"/>
    <mergeCell ref="D5:D6"/>
    <mergeCell ref="E5:E6"/>
    <mergeCell ref="F5:F6"/>
  </mergeCells>
  <hyperlinks>
    <hyperlink ref="A1:F1" location="'5-流动负债汇总'!B14" display="=&quot;应付职工薪酬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5880" name="Check Box 72" r:id="rId4">
              <controlPr defaultSize="0">
                <anchor moveWithCells="1">
                  <from>
                    <xdr:col>6</xdr:col>
                    <xdr:colOff>209550</xdr:colOff>
                    <xdr:row>0</xdr:row>
                    <xdr:rowOff>171450</xdr:rowOff>
                  </from>
                  <to>
                    <xdr:col>8</xdr:col>
                    <xdr:colOff>38100</xdr:colOff>
                    <xdr:row>2</xdr:row>
                    <xdr:rowOff>76835</xdr:rowOff>
                  </to>
                </anchor>
              </controlPr>
            </control>
          </mc:Choice>
        </mc:AlternateContent>
      </controls>
    </mc:Choice>
  </mc:AlternateContent>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1"/>
  <sheetViews>
    <sheetView view="pageBreakPreview" zoomScale="85" zoomScaleNormal="100" workbookViewId="0">
      <pane xSplit="1" ySplit="6" topLeftCell="B13" activePane="bottomRight" state="frozen"/>
      <selection/>
      <selection pane="topRight"/>
      <selection pane="bottomLeft"/>
      <selection pane="bottomRight" activeCell="A1" sqref="A1:G1"/>
    </sheetView>
  </sheetViews>
  <sheetFormatPr defaultColWidth="8.66666666666667" defaultRowHeight="15.75" customHeight="1" outlineLevelCol="6"/>
  <cols>
    <col min="1" max="1" width="6.83333333333333" style="11" customWidth="1"/>
    <col min="2" max="2" width="27.75" style="11" customWidth="1"/>
    <col min="3" max="6" width="19.5" style="11" customWidth="1"/>
    <col min="7" max="7" width="17.8333333333333" style="11" customWidth="1"/>
    <col min="8" max="32" width="9" style="11"/>
    <col min="33" max="16384" width="8.66666666666667" style="11"/>
  </cols>
  <sheetData>
    <row r="1" s="7" customFormat="1" ht="30" customHeight="1" spans="1:7">
      <c r="A1" s="12" t="str">
        <f>"应交税费评估"&amp;表头信息!E35</f>
        <v>应交税费评估明细表</v>
      </c>
      <c r="B1" s="12"/>
      <c r="C1" s="12"/>
      <c r="D1" s="12"/>
      <c r="E1" s="12"/>
      <c r="F1" s="12"/>
      <c r="G1" s="12"/>
    </row>
    <row r="2" customHeight="1" spans="1:7">
      <c r="A2" s="13" t="str">
        <f>表头信息!D5&amp;表头信息!E5</f>
        <v>评估基准日：2022年10月31日</v>
      </c>
      <c r="B2" s="13"/>
      <c r="C2" s="13"/>
      <c r="D2" s="13"/>
      <c r="E2" s="13"/>
      <c r="F2" s="13"/>
      <c r="G2" s="14"/>
    </row>
    <row r="3" customHeight="1" spans="1:7">
      <c r="A3" s="13"/>
      <c r="B3" s="13"/>
      <c r="C3" s="13"/>
      <c r="D3" s="13"/>
      <c r="E3" s="13"/>
      <c r="F3" s="13"/>
      <c r="G3" s="15" t="s">
        <v>1019</v>
      </c>
    </row>
    <row r="4" customHeight="1" spans="1:7">
      <c r="A4" s="83" t="str">
        <f>表头信息!D2&amp;表头信息!E2</f>
        <v>产权持有单位：西安曲江楼观旅游农业开发有限公司</v>
      </c>
      <c r="B4" s="18"/>
      <c r="C4" s="18"/>
      <c r="D4" s="18"/>
      <c r="E4" s="18"/>
      <c r="F4" s="18"/>
      <c r="G4" s="19" t="s">
        <v>3</v>
      </c>
    </row>
    <row r="5" s="8" customFormat="1" customHeight="1" spans="1:7">
      <c r="A5" s="20" t="s">
        <v>5</v>
      </c>
      <c r="B5" s="20" t="s">
        <v>1020</v>
      </c>
      <c r="C5" s="20" t="s">
        <v>389</v>
      </c>
      <c r="D5" s="20" t="s">
        <v>1021</v>
      </c>
      <c r="E5" s="20" t="s">
        <v>238</v>
      </c>
      <c r="F5" s="20" t="s">
        <v>239</v>
      </c>
      <c r="G5" s="20" t="s">
        <v>8</v>
      </c>
    </row>
    <row r="6" s="8" customFormat="1" customHeight="1" spans="1:7">
      <c r="A6" s="21"/>
      <c r="B6" s="21"/>
      <c r="C6" s="21"/>
      <c r="D6" s="21"/>
      <c r="E6" s="21"/>
      <c r="F6" s="21"/>
      <c r="G6" s="21"/>
    </row>
    <row r="7" s="9" customFormat="1" customHeight="1" spans="1:7">
      <c r="A7" s="22">
        <v>1</v>
      </c>
      <c r="B7" s="23"/>
      <c r="C7" s="24"/>
      <c r="D7" s="22"/>
      <c r="E7" s="25"/>
      <c r="F7" s="25"/>
      <c r="G7" s="26"/>
    </row>
    <row r="8" s="9" customFormat="1" customHeight="1" spans="1:7">
      <c r="A8" s="22">
        <v>2</v>
      </c>
      <c r="B8" s="23"/>
      <c r="C8" s="24"/>
      <c r="D8" s="22"/>
      <c r="E8" s="25"/>
      <c r="F8" s="25"/>
      <c r="G8" s="26"/>
    </row>
    <row r="9" s="9" customFormat="1" customHeight="1" spans="1:7">
      <c r="A9" s="22">
        <v>3</v>
      </c>
      <c r="B9" s="23"/>
      <c r="C9" s="24"/>
      <c r="D9" s="22"/>
      <c r="E9" s="25"/>
      <c r="F9" s="25"/>
      <c r="G9" s="26"/>
    </row>
    <row r="10" s="9" customFormat="1" customHeight="1" spans="1:7">
      <c r="A10" s="22">
        <v>4</v>
      </c>
      <c r="B10" s="23"/>
      <c r="C10" s="24"/>
      <c r="D10" s="22"/>
      <c r="E10" s="25"/>
      <c r="F10" s="25"/>
      <c r="G10" s="26"/>
    </row>
    <row r="11" s="9" customFormat="1" customHeight="1" spans="1:7">
      <c r="A11" s="22">
        <v>5</v>
      </c>
      <c r="B11" s="23"/>
      <c r="C11" s="24"/>
      <c r="D11" s="22"/>
      <c r="E11" s="25"/>
      <c r="F11" s="25"/>
      <c r="G11" s="26"/>
    </row>
    <row r="12" s="9" customFormat="1" customHeight="1" spans="1:7">
      <c r="A12" s="22">
        <v>6</v>
      </c>
      <c r="B12" s="23"/>
      <c r="C12" s="24"/>
      <c r="D12" s="22"/>
      <c r="E12" s="25"/>
      <c r="F12" s="25"/>
      <c r="G12" s="26"/>
    </row>
    <row r="13" s="9" customFormat="1" customHeight="1" spans="1:7">
      <c r="A13" s="22">
        <v>7</v>
      </c>
      <c r="B13" s="90"/>
      <c r="C13" s="24"/>
      <c r="D13" s="91"/>
      <c r="E13" s="25"/>
      <c r="F13" s="25"/>
      <c r="G13" s="26"/>
    </row>
    <row r="14" s="9" customFormat="1" customHeight="1" spans="1:7">
      <c r="A14" s="22">
        <v>8</v>
      </c>
      <c r="B14" s="23"/>
      <c r="C14" s="24"/>
      <c r="D14" s="22"/>
      <c r="E14" s="25"/>
      <c r="F14" s="25"/>
      <c r="G14" s="26"/>
    </row>
    <row r="15" s="9" customFormat="1" customHeight="1" spans="1:7">
      <c r="A15" s="22">
        <v>9</v>
      </c>
      <c r="B15" s="23"/>
      <c r="C15" s="24"/>
      <c r="D15" s="22"/>
      <c r="E15" s="25"/>
      <c r="F15" s="25"/>
      <c r="G15" s="26"/>
    </row>
    <row r="16" s="9" customFormat="1" customHeight="1" spans="1:7">
      <c r="A16" s="22">
        <v>10</v>
      </c>
      <c r="B16" s="23"/>
      <c r="C16" s="24"/>
      <c r="D16" s="22"/>
      <c r="E16" s="25"/>
      <c r="F16" s="25"/>
      <c r="G16" s="26"/>
    </row>
    <row r="17" s="9" customFormat="1" customHeight="1" spans="1:7">
      <c r="A17" s="22">
        <v>11</v>
      </c>
      <c r="B17" s="23"/>
      <c r="C17" s="24"/>
      <c r="D17" s="22"/>
      <c r="E17" s="25"/>
      <c r="F17" s="25"/>
      <c r="G17" s="26"/>
    </row>
    <row r="18" s="9" customFormat="1" customHeight="1" spans="1:7">
      <c r="A18" s="22">
        <v>12</v>
      </c>
      <c r="B18" s="23"/>
      <c r="C18" s="24"/>
      <c r="D18" s="22"/>
      <c r="E18" s="25"/>
      <c r="F18" s="25"/>
      <c r="G18" s="26"/>
    </row>
    <row r="19" s="9" customFormat="1" customHeight="1" spans="1:7">
      <c r="A19" s="22">
        <v>13</v>
      </c>
      <c r="B19" s="23"/>
      <c r="C19" s="24"/>
      <c r="D19" s="22"/>
      <c r="E19" s="25"/>
      <c r="F19" s="25"/>
      <c r="G19" s="26"/>
    </row>
    <row r="20" s="9" customFormat="1" customHeight="1" spans="1:7">
      <c r="A20" s="22">
        <v>14</v>
      </c>
      <c r="B20" s="23"/>
      <c r="C20" s="24"/>
      <c r="D20" s="22"/>
      <c r="E20" s="25"/>
      <c r="F20" s="25"/>
      <c r="G20" s="26"/>
    </row>
    <row r="21" s="9" customFormat="1" customHeight="1" spans="1:7">
      <c r="A21" s="22">
        <v>15</v>
      </c>
      <c r="B21" s="23"/>
      <c r="C21" s="24"/>
      <c r="D21" s="22"/>
      <c r="E21" s="25"/>
      <c r="F21" s="25"/>
      <c r="G21" s="26"/>
    </row>
    <row r="22" s="9" customFormat="1" customHeight="1" spans="1:7">
      <c r="A22" s="22">
        <v>16</v>
      </c>
      <c r="B22" s="23"/>
      <c r="C22" s="24"/>
      <c r="D22" s="22"/>
      <c r="E22" s="25"/>
      <c r="F22" s="25"/>
      <c r="G22" s="26"/>
    </row>
    <row r="23" s="9" customFormat="1" customHeight="1" spans="1:7">
      <c r="A23" s="22">
        <v>17</v>
      </c>
      <c r="B23" s="23"/>
      <c r="C23" s="24"/>
      <c r="D23" s="22"/>
      <c r="E23" s="25"/>
      <c r="F23" s="25"/>
      <c r="G23" s="26"/>
    </row>
    <row r="24" s="9" customFormat="1" customHeight="1" spans="1:7">
      <c r="A24" s="22">
        <v>18</v>
      </c>
      <c r="B24" s="23"/>
      <c r="C24" s="24"/>
      <c r="D24" s="22"/>
      <c r="E24" s="25"/>
      <c r="F24" s="25"/>
      <c r="G24" s="26"/>
    </row>
    <row r="25" s="9" customFormat="1" customHeight="1" spans="1:7">
      <c r="A25" s="22">
        <v>19</v>
      </c>
      <c r="B25" s="23"/>
      <c r="C25" s="24"/>
      <c r="D25" s="22"/>
      <c r="E25" s="25"/>
      <c r="F25" s="25"/>
      <c r="G25" s="26"/>
    </row>
    <row r="26" s="9" customFormat="1" customHeight="1" spans="1:7">
      <c r="A26" s="22">
        <v>20</v>
      </c>
      <c r="B26" s="23"/>
      <c r="C26" s="24"/>
      <c r="D26" s="22"/>
      <c r="E26" s="25"/>
      <c r="F26" s="25"/>
      <c r="G26" s="26"/>
    </row>
    <row r="27" s="9" customFormat="1" customHeight="1" spans="1:7">
      <c r="A27" s="27" t="s">
        <v>384</v>
      </c>
      <c r="B27" s="28"/>
      <c r="C27" s="28"/>
      <c r="D27" s="29"/>
      <c r="E27" s="30">
        <f>SUM(E7:E26)</f>
        <v>0</v>
      </c>
      <c r="F27" s="30">
        <f>SUM(F7:F26)</f>
        <v>0</v>
      </c>
      <c r="G27" s="31"/>
    </row>
    <row r="28" s="10" customFormat="1" customHeight="1" spans="1:7">
      <c r="A28" s="32"/>
      <c r="D28" s="33"/>
      <c r="E28" s="33"/>
      <c r="F28" s="33"/>
      <c r="G28" s="34"/>
    </row>
    <row r="29" s="10" customFormat="1" customHeight="1" spans="1:7">
      <c r="A29" s="35" t="str">
        <f>表头信息!D8&amp;表头信息!E8</f>
        <v>产权持有单位填表人：谭勃</v>
      </c>
      <c r="B29" s="35"/>
      <c r="C29" s="35"/>
      <c r="D29" s="36"/>
      <c r="E29" s="37" t="str">
        <f>表头信息!D20&amp;表头信息!E23</f>
        <v>评估人员：柳青、殷涛</v>
      </c>
      <c r="F29" s="37"/>
      <c r="G29" s="37"/>
    </row>
    <row r="30" s="10" customFormat="1" customHeight="1" spans="1:6">
      <c r="A30" s="38" t="str">
        <f>表头信息!D11&amp;表头信息!E11</f>
        <v>填表日期：2022年11月2日</v>
      </c>
      <c r="B30" s="36"/>
      <c r="C30" s="36"/>
      <c r="D30" s="36"/>
      <c r="E30" s="39"/>
      <c r="F30" s="39"/>
    </row>
    <row r="31" customHeight="1" spans="4:6">
      <c r="D31" s="71"/>
      <c r="E31" s="71"/>
      <c r="F31" s="71"/>
    </row>
  </sheetData>
  <protectedRanges>
    <protectedRange sqref="A7:G26" name="区域1"/>
  </protectedRanges>
  <mergeCells count="13">
    <mergeCell ref="A1:G1"/>
    <mergeCell ref="A2:G2"/>
    <mergeCell ref="A27:D27"/>
    <mergeCell ref="D28:F28"/>
    <mergeCell ref="A29:C29"/>
    <mergeCell ref="E29:G29"/>
    <mergeCell ref="A5:A6"/>
    <mergeCell ref="B5:B6"/>
    <mergeCell ref="C5:C6"/>
    <mergeCell ref="D5:D6"/>
    <mergeCell ref="E5:E6"/>
    <mergeCell ref="F5:F6"/>
    <mergeCell ref="G5:G6"/>
  </mergeCells>
  <hyperlinks>
    <hyperlink ref="A1:G1" location="'5-流动负债汇总'!B15" display="=&quot;应交税费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6904" name="Check Box 72" r:id="rId4">
              <controlPr defaultSize="0">
                <anchor moveWithCells="1">
                  <from>
                    <xdr:col>7</xdr:col>
                    <xdr:colOff>88900</xdr:colOff>
                    <xdr:row>0</xdr:row>
                    <xdr:rowOff>120650</xdr:rowOff>
                  </from>
                  <to>
                    <xdr:col>8</xdr:col>
                    <xdr:colOff>641350</xdr:colOff>
                    <xdr:row>2</xdr:row>
                    <xdr:rowOff>19050</xdr:rowOff>
                  </to>
                </anchor>
              </controlPr>
            </control>
          </mc:Choice>
        </mc:AlternateContent>
      </controls>
    </mc:Choice>
  </mc:AlternateContent>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G31"/>
  <sheetViews>
    <sheetView zoomScaleSheetLayoutView="60" workbookViewId="0">
      <pane xSplit="2" ySplit="6" topLeftCell="C7" activePane="bottomRight" state="frozen"/>
      <selection/>
      <selection pane="topRight"/>
      <selection pane="bottomLeft"/>
      <selection pane="bottomRight" activeCell="A1" sqref="A1:F1"/>
    </sheetView>
  </sheetViews>
  <sheetFormatPr defaultColWidth="8.66666666666667" defaultRowHeight="15.75" customHeight="1" outlineLevelCol="6"/>
  <cols>
    <col min="1" max="1" width="8.5" style="11" customWidth="1"/>
    <col min="2" max="2" width="37.3333333333333" style="11" customWidth="1"/>
    <col min="3" max="6" width="21.25" style="11" customWidth="1"/>
    <col min="7" max="32" width="9" style="11"/>
    <col min="33" max="16384" width="8.66666666666667" style="11"/>
  </cols>
  <sheetData>
    <row r="1" s="7" customFormat="1" ht="30" customHeight="1" spans="1:7">
      <c r="A1" s="12" t="s">
        <v>413</v>
      </c>
      <c r="B1" s="12"/>
      <c r="C1" s="12"/>
      <c r="D1" s="12"/>
      <c r="E1" s="12"/>
      <c r="F1" s="12"/>
      <c r="G1" s="55"/>
    </row>
    <row r="2" customHeight="1" spans="1:6">
      <c r="A2" s="13" t="str">
        <f>表头信息!D5&amp;表头信息!E5</f>
        <v>评估基准日：2022年10月31日</v>
      </c>
      <c r="B2" s="13"/>
      <c r="C2" s="13"/>
      <c r="D2" s="13"/>
      <c r="E2" s="13"/>
      <c r="F2" s="13"/>
    </row>
    <row r="3" customHeight="1" spans="1:6">
      <c r="A3" s="13"/>
      <c r="B3" s="13"/>
      <c r="C3" s="13"/>
      <c r="D3" s="13"/>
      <c r="E3" s="13"/>
      <c r="F3" s="56" t="s">
        <v>1022</v>
      </c>
    </row>
    <row r="4" customHeight="1" spans="1:6">
      <c r="A4" s="16" t="str">
        <f>表头信息!D2&amp;表头信息!E2</f>
        <v>产权持有单位：西安曲江楼观旅游农业开发有限公司</v>
      </c>
      <c r="B4" s="16"/>
      <c r="C4" s="18"/>
      <c r="D4" s="18"/>
      <c r="E4" s="18"/>
      <c r="F4" s="57" t="s">
        <v>3</v>
      </c>
    </row>
    <row r="5" s="8" customFormat="1" customHeight="1" spans="1:6">
      <c r="A5" s="58" t="s">
        <v>267</v>
      </c>
      <c r="B5" s="58" t="s">
        <v>237</v>
      </c>
      <c r="C5" s="58" t="s">
        <v>238</v>
      </c>
      <c r="D5" s="58" t="s">
        <v>239</v>
      </c>
      <c r="E5" s="58" t="s">
        <v>240</v>
      </c>
      <c r="F5" s="58" t="s">
        <v>241</v>
      </c>
    </row>
    <row r="6" s="8" customFormat="1" customHeight="1" spans="1:6">
      <c r="A6" s="59"/>
      <c r="B6" s="59"/>
      <c r="C6" s="59"/>
      <c r="D6" s="59"/>
      <c r="E6" s="59"/>
      <c r="F6" s="59" t="s">
        <v>314</v>
      </c>
    </row>
    <row r="7" s="9" customFormat="1" customHeight="1" spans="1:6">
      <c r="A7" s="60" t="s">
        <v>1023</v>
      </c>
      <c r="B7" s="61" t="s">
        <v>191</v>
      </c>
      <c r="C7" s="62">
        <f>'5-10-1应付利息'!G27</f>
        <v>0</v>
      </c>
      <c r="D7" s="63">
        <f>'5-10-1应付利息'!H27</f>
        <v>0</v>
      </c>
      <c r="E7" s="51">
        <f>D7-C7</f>
        <v>0</v>
      </c>
      <c r="F7" s="51">
        <f>IF(C7=0,0,E7/ABS(C7))*100</f>
        <v>0</v>
      </c>
    </row>
    <row r="8" s="9" customFormat="1" customHeight="1" spans="1:6">
      <c r="A8" s="60" t="s">
        <v>1024</v>
      </c>
      <c r="B8" s="64" t="s">
        <v>193</v>
      </c>
      <c r="C8" s="62">
        <f>'5-10-2应付股利'!E27</f>
        <v>0</v>
      </c>
      <c r="D8" s="63">
        <f>'5-10-2应付股利'!F27</f>
        <v>0</v>
      </c>
      <c r="E8" s="51">
        <f>D8-C8</f>
        <v>0</v>
      </c>
      <c r="F8" s="51">
        <f>IF(C8=0,0,E8/ABS(C8))*100</f>
        <v>0</v>
      </c>
    </row>
    <row r="9" s="9" customFormat="1" customHeight="1" spans="1:6">
      <c r="A9" s="60" t="s">
        <v>1025</v>
      </c>
      <c r="B9" s="64" t="s">
        <v>195</v>
      </c>
      <c r="C9" s="62">
        <f>'5-10-3其他应付款'!F27</f>
        <v>0</v>
      </c>
      <c r="D9" s="63">
        <f>'5-10-3其他应付款'!M27</f>
        <v>0</v>
      </c>
      <c r="E9" s="51">
        <f>D9-C9</f>
        <v>0</v>
      </c>
      <c r="F9" s="51">
        <f>IF(C9=0,0,E9/ABS(C9))*100</f>
        <v>0</v>
      </c>
    </row>
    <row r="10" s="9" customFormat="1" customHeight="1" spans="1:6">
      <c r="A10" s="60"/>
      <c r="B10" s="64"/>
      <c r="C10" s="62"/>
      <c r="D10" s="63"/>
      <c r="E10" s="51"/>
      <c r="F10" s="51"/>
    </row>
    <row r="11" s="9" customFormat="1" customHeight="1" spans="1:6">
      <c r="A11" s="60"/>
      <c r="B11" s="64"/>
      <c r="C11" s="62"/>
      <c r="D11" s="63"/>
      <c r="E11" s="51"/>
      <c r="F11" s="51"/>
    </row>
    <row r="12" s="9" customFormat="1" customHeight="1" spans="1:6">
      <c r="A12" s="60"/>
      <c r="B12" s="64"/>
      <c r="C12" s="62"/>
      <c r="D12" s="63"/>
      <c r="E12" s="51"/>
      <c r="F12" s="51"/>
    </row>
    <row r="13" s="9" customFormat="1" customHeight="1" spans="1:6">
      <c r="A13" s="60"/>
      <c r="B13" s="64"/>
      <c r="C13" s="62"/>
      <c r="D13" s="63"/>
      <c r="E13" s="51"/>
      <c r="F13" s="51"/>
    </row>
    <row r="14" s="54" customFormat="1" customHeight="1" spans="1:6">
      <c r="A14" s="60"/>
      <c r="B14" s="64"/>
      <c r="C14" s="62"/>
      <c r="D14" s="63"/>
      <c r="E14" s="51"/>
      <c r="F14" s="51"/>
    </row>
    <row r="15" s="9" customFormat="1" customHeight="1" spans="1:6">
      <c r="A15" s="60"/>
      <c r="B15" s="64"/>
      <c r="C15" s="62"/>
      <c r="D15" s="63"/>
      <c r="E15" s="51"/>
      <c r="F15" s="51"/>
    </row>
    <row r="16" s="9" customFormat="1" customHeight="1" spans="1:6">
      <c r="A16" s="60"/>
      <c r="B16" s="65"/>
      <c r="C16" s="62"/>
      <c r="D16" s="63"/>
      <c r="E16" s="51"/>
      <c r="F16" s="51"/>
    </row>
    <row r="17" s="9" customFormat="1" customHeight="1" spans="1:6">
      <c r="A17" s="60"/>
      <c r="B17" s="65"/>
      <c r="C17" s="62"/>
      <c r="D17" s="63"/>
      <c r="E17" s="51"/>
      <c r="F17" s="51"/>
    </row>
    <row r="18" s="9" customFormat="1" customHeight="1" spans="1:6">
      <c r="A18" s="60"/>
      <c r="B18" s="65"/>
      <c r="C18" s="62"/>
      <c r="D18" s="63"/>
      <c r="E18" s="51"/>
      <c r="F18" s="51"/>
    </row>
    <row r="19" s="9" customFormat="1" customHeight="1" spans="1:6">
      <c r="A19" s="66"/>
      <c r="B19" s="65"/>
      <c r="C19" s="62"/>
      <c r="D19" s="63"/>
      <c r="E19" s="51"/>
      <c r="F19" s="51"/>
    </row>
    <row r="20" s="9" customFormat="1" customHeight="1" spans="1:6">
      <c r="A20" s="66"/>
      <c r="B20" s="65"/>
      <c r="C20" s="62"/>
      <c r="D20" s="63"/>
      <c r="E20" s="51"/>
      <c r="F20" s="51"/>
    </row>
    <row r="21" s="9" customFormat="1" customHeight="1" spans="1:6">
      <c r="A21" s="66"/>
      <c r="B21" s="65"/>
      <c r="C21" s="62"/>
      <c r="D21" s="63"/>
      <c r="E21" s="51"/>
      <c r="F21" s="51"/>
    </row>
    <row r="22" s="9" customFormat="1" customHeight="1" spans="1:6">
      <c r="A22" s="66"/>
      <c r="B22" s="65"/>
      <c r="C22" s="62"/>
      <c r="D22" s="63"/>
      <c r="E22" s="51"/>
      <c r="F22" s="51"/>
    </row>
    <row r="23" s="9" customFormat="1" customHeight="1" spans="1:6">
      <c r="A23" s="66"/>
      <c r="B23" s="65"/>
      <c r="C23" s="62"/>
      <c r="D23" s="63"/>
      <c r="E23" s="51"/>
      <c r="F23" s="51"/>
    </row>
    <row r="24" s="9" customFormat="1" customHeight="1" spans="1:6">
      <c r="A24" s="66"/>
      <c r="B24" s="65"/>
      <c r="C24" s="62"/>
      <c r="D24" s="63"/>
      <c r="E24" s="51"/>
      <c r="F24" s="51"/>
    </row>
    <row r="25" s="9" customFormat="1" customHeight="1" spans="1:6">
      <c r="A25" s="27"/>
      <c r="B25" s="29"/>
      <c r="C25" s="62"/>
      <c r="D25" s="62"/>
      <c r="E25" s="62"/>
      <c r="F25" s="51"/>
    </row>
    <row r="26" s="9" customFormat="1" customHeight="1" spans="1:6">
      <c r="A26" s="27"/>
      <c r="B26" s="29"/>
      <c r="C26" s="62"/>
      <c r="D26" s="62"/>
      <c r="E26" s="51"/>
      <c r="F26" s="51"/>
    </row>
    <row r="27" s="9" customFormat="1" customHeight="1" spans="1:6">
      <c r="A27" s="27" t="s">
        <v>335</v>
      </c>
      <c r="B27" s="29"/>
      <c r="C27" s="69">
        <f>SUM(C7:C26)</f>
        <v>0</v>
      </c>
      <c r="D27" s="69">
        <f>SUM(D7:D26)</f>
        <v>0</v>
      </c>
      <c r="E27" s="69">
        <f>D27-C27</f>
        <v>0</v>
      </c>
      <c r="F27" s="51">
        <f>IF(C27=0,0,E27/ABS(C27))*100</f>
        <v>0</v>
      </c>
    </row>
    <row r="28" s="10" customFormat="1" customHeight="1" spans="1:6">
      <c r="A28" s="32"/>
      <c r="D28" s="33"/>
      <c r="E28" s="33"/>
      <c r="F28" s="33"/>
    </row>
    <row r="29" s="36" customFormat="1" customHeight="1" spans="1:6">
      <c r="A29" s="35" t="str">
        <f>表头信息!D8&amp;表头信息!E8</f>
        <v>产权持有单位填表人：谭勃</v>
      </c>
      <c r="B29" s="35"/>
      <c r="C29" s="35"/>
      <c r="E29" s="70" t="str">
        <f>表头信息!D20&amp;表头信息!E23</f>
        <v>评估人员：柳青、殷涛</v>
      </c>
      <c r="F29" s="70"/>
    </row>
    <row r="30" s="36" customFormat="1" customHeight="1" spans="1:1">
      <c r="A30" s="38" t="str">
        <f>表头信息!D11&amp;表头信息!E11</f>
        <v>填表日期：2022年11月2日</v>
      </c>
    </row>
    <row r="31" customHeight="1" spans="4:6">
      <c r="D31" s="71"/>
      <c r="E31" s="71"/>
      <c r="F31" s="71"/>
    </row>
  </sheetData>
  <protectedRanges>
    <protectedRange sqref="C26:D26" name="区域1"/>
  </protectedRanges>
  <mergeCells count="15">
    <mergeCell ref="A1:F1"/>
    <mergeCell ref="A2:F2"/>
    <mergeCell ref="A4:B4"/>
    <mergeCell ref="A25:B25"/>
    <mergeCell ref="A26:B26"/>
    <mergeCell ref="A27:B27"/>
    <mergeCell ref="D28:F28"/>
    <mergeCell ref="A29:C29"/>
    <mergeCell ref="E29:F29"/>
    <mergeCell ref="A5:A6"/>
    <mergeCell ref="B5:B6"/>
    <mergeCell ref="C5:C6"/>
    <mergeCell ref="D5:D6"/>
    <mergeCell ref="E5:E6"/>
    <mergeCell ref="F5:F6"/>
  </mergeCells>
  <hyperlinks>
    <hyperlink ref="B7" location="'5-10-1应付利息'!A1" display="应付利息"/>
    <hyperlink ref="B8" location="'5-10-2应付股利'!A1" display="应付股利"/>
    <hyperlink ref="B9" location="'5-10-3其他应付款'!A1" display="其他应付款"/>
    <hyperlink ref="A1:F1" location="'5-流动负债汇总'!B16" display="其他应收款评估汇总表"/>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1"/>
  <sheetViews>
    <sheetView view="pageBreakPreview" zoomScale="85" zoomScaleNormal="100" workbookViewId="0">
      <pane xSplit="1" ySplit="6" topLeftCell="B12" activePane="bottomRight" state="frozen"/>
      <selection/>
      <selection pane="topRight"/>
      <selection pane="bottomLeft"/>
      <selection pane="bottomRight" activeCell="A1" sqref="A1:I1"/>
    </sheetView>
  </sheetViews>
  <sheetFormatPr defaultColWidth="8.66666666666667" defaultRowHeight="15.75" customHeight="1"/>
  <cols>
    <col min="1" max="1" width="6.5" style="11" customWidth="1"/>
    <col min="2" max="2" width="27.5" style="11" customWidth="1"/>
    <col min="3" max="8" width="14.0833333333333" style="11" customWidth="1"/>
    <col min="9" max="9" width="11.75" style="11" customWidth="1"/>
    <col min="10" max="32" width="9" style="11"/>
    <col min="33" max="16384" width="8.66666666666667" style="11"/>
  </cols>
  <sheetData>
    <row r="1" s="7" customFormat="1" ht="30" customHeight="1" spans="1:9">
      <c r="A1" s="12" t="str">
        <f>"应付利息评估"&amp;表头信息!E35</f>
        <v>应付利息评估明细表</v>
      </c>
      <c r="B1" s="12"/>
      <c r="C1" s="12"/>
      <c r="D1" s="12"/>
      <c r="E1" s="12"/>
      <c r="F1" s="12"/>
      <c r="G1" s="12"/>
      <c r="H1" s="46"/>
      <c r="I1" s="46"/>
    </row>
    <row r="2" customHeight="1" spans="1:9">
      <c r="A2" s="13" t="str">
        <f>表头信息!D5&amp;表头信息!E5</f>
        <v>评估基准日：2022年10月31日</v>
      </c>
      <c r="B2" s="13"/>
      <c r="C2" s="13"/>
      <c r="D2" s="13"/>
      <c r="E2" s="13"/>
      <c r="F2" s="13"/>
      <c r="G2" s="13"/>
      <c r="H2" s="14"/>
      <c r="I2" s="14"/>
    </row>
    <row r="3" customHeight="1" spans="1:9">
      <c r="A3" s="13"/>
      <c r="B3" s="13"/>
      <c r="C3" s="13"/>
      <c r="D3" s="13"/>
      <c r="E3" s="13"/>
      <c r="F3" s="13"/>
      <c r="G3" s="13"/>
      <c r="H3" s="14"/>
      <c r="I3" s="15" t="s">
        <v>1026</v>
      </c>
    </row>
    <row r="4" customHeight="1" spans="1:9">
      <c r="A4" s="16" t="str">
        <f>表头信息!D2&amp;表头信息!E2</f>
        <v>产权持有单位：西安曲江楼观旅游农业开发有限公司</v>
      </c>
      <c r="B4" s="17"/>
      <c r="C4" s="17"/>
      <c r="D4" s="17"/>
      <c r="E4" s="18"/>
      <c r="F4" s="18"/>
      <c r="G4" s="18"/>
      <c r="H4" s="18"/>
      <c r="I4" s="19" t="s">
        <v>3</v>
      </c>
    </row>
    <row r="5" s="8" customFormat="1" customHeight="1" spans="1:9">
      <c r="A5" s="20" t="s">
        <v>5</v>
      </c>
      <c r="B5" s="20" t="s">
        <v>376</v>
      </c>
      <c r="C5" s="20" t="s">
        <v>389</v>
      </c>
      <c r="D5" s="20" t="s">
        <v>420</v>
      </c>
      <c r="E5" s="20" t="s">
        <v>421</v>
      </c>
      <c r="F5" s="20" t="s">
        <v>422</v>
      </c>
      <c r="G5" s="20" t="s">
        <v>238</v>
      </c>
      <c r="H5" s="20" t="s">
        <v>239</v>
      </c>
      <c r="I5" s="20" t="s">
        <v>8</v>
      </c>
    </row>
    <row r="6" s="8" customFormat="1" customHeight="1" spans="1:9">
      <c r="A6" s="21"/>
      <c r="B6" s="21"/>
      <c r="C6" s="21"/>
      <c r="D6" s="21"/>
      <c r="E6" s="21"/>
      <c r="F6" s="21"/>
      <c r="G6" s="21"/>
      <c r="H6" s="21"/>
      <c r="I6" s="21"/>
    </row>
    <row r="7" s="9" customFormat="1" customHeight="1" spans="1:9">
      <c r="A7" s="22">
        <v>1</v>
      </c>
      <c r="B7" s="23"/>
      <c r="C7" s="24"/>
      <c r="D7" s="93"/>
      <c r="E7" s="22"/>
      <c r="F7" s="73"/>
      <c r="G7" s="25"/>
      <c r="H7" s="25"/>
      <c r="I7" s="26"/>
    </row>
    <row r="8" s="9" customFormat="1" customHeight="1" spans="1:9">
      <c r="A8" s="22">
        <v>2</v>
      </c>
      <c r="B8" s="23"/>
      <c r="C8" s="24"/>
      <c r="D8" s="93"/>
      <c r="E8" s="22"/>
      <c r="F8" s="73"/>
      <c r="G8" s="25"/>
      <c r="H8" s="25"/>
      <c r="I8" s="26"/>
    </row>
    <row r="9" s="9" customFormat="1" customHeight="1" spans="1:9">
      <c r="A9" s="22">
        <v>3</v>
      </c>
      <c r="B9" s="23"/>
      <c r="C9" s="24"/>
      <c r="D9" s="93"/>
      <c r="E9" s="22"/>
      <c r="F9" s="73"/>
      <c r="G9" s="25"/>
      <c r="H9" s="25"/>
      <c r="I9" s="26"/>
    </row>
    <row r="10" s="9" customFormat="1" customHeight="1" spans="1:9">
      <c r="A10" s="22">
        <v>4</v>
      </c>
      <c r="B10" s="23"/>
      <c r="C10" s="24"/>
      <c r="D10" s="93"/>
      <c r="E10" s="22"/>
      <c r="F10" s="73"/>
      <c r="G10" s="25"/>
      <c r="H10" s="25"/>
      <c r="I10" s="26"/>
    </row>
    <row r="11" s="9" customFormat="1" customHeight="1" spans="1:9">
      <c r="A11" s="22">
        <v>5</v>
      </c>
      <c r="B11" s="23"/>
      <c r="C11" s="24"/>
      <c r="D11" s="93"/>
      <c r="E11" s="22"/>
      <c r="F11" s="73"/>
      <c r="G11" s="25"/>
      <c r="H11" s="25"/>
      <c r="I11" s="26"/>
    </row>
    <row r="12" s="9" customFormat="1" customHeight="1" spans="1:9">
      <c r="A12" s="22">
        <v>6</v>
      </c>
      <c r="B12" s="23"/>
      <c r="C12" s="24"/>
      <c r="D12" s="93"/>
      <c r="E12" s="22"/>
      <c r="F12" s="73"/>
      <c r="G12" s="25"/>
      <c r="H12" s="25"/>
      <c r="I12" s="26"/>
    </row>
    <row r="13" s="9" customFormat="1" customHeight="1" spans="1:9">
      <c r="A13" s="22">
        <v>7</v>
      </c>
      <c r="B13" s="23"/>
      <c r="C13" s="24"/>
      <c r="D13" s="93"/>
      <c r="E13" s="22"/>
      <c r="F13" s="73"/>
      <c r="G13" s="25"/>
      <c r="H13" s="25"/>
      <c r="I13" s="26"/>
    </row>
    <row r="14" s="9" customFormat="1" customHeight="1" spans="1:9">
      <c r="A14" s="22">
        <v>8</v>
      </c>
      <c r="B14" s="23"/>
      <c r="C14" s="24"/>
      <c r="D14" s="93"/>
      <c r="E14" s="22"/>
      <c r="F14" s="73"/>
      <c r="G14" s="25"/>
      <c r="H14" s="25"/>
      <c r="I14" s="26"/>
    </row>
    <row r="15" s="9" customFormat="1" customHeight="1" spans="1:9">
      <c r="A15" s="22">
        <v>9</v>
      </c>
      <c r="B15" s="23"/>
      <c r="C15" s="24"/>
      <c r="D15" s="93"/>
      <c r="E15" s="22"/>
      <c r="F15" s="73"/>
      <c r="G15" s="25"/>
      <c r="H15" s="25"/>
      <c r="I15" s="26"/>
    </row>
    <row r="16" s="9" customFormat="1" customHeight="1" spans="1:9">
      <c r="A16" s="22">
        <v>10</v>
      </c>
      <c r="B16" s="23"/>
      <c r="C16" s="24"/>
      <c r="D16" s="93"/>
      <c r="E16" s="22"/>
      <c r="F16" s="73"/>
      <c r="G16" s="25"/>
      <c r="H16" s="25"/>
      <c r="I16" s="26"/>
    </row>
    <row r="17" s="9" customFormat="1" customHeight="1" spans="1:9">
      <c r="A17" s="22">
        <v>11</v>
      </c>
      <c r="B17" s="23"/>
      <c r="C17" s="24"/>
      <c r="D17" s="93"/>
      <c r="E17" s="22"/>
      <c r="F17" s="73"/>
      <c r="G17" s="25"/>
      <c r="H17" s="25"/>
      <c r="I17" s="26"/>
    </row>
    <row r="18" s="9" customFormat="1" customHeight="1" spans="1:9">
      <c r="A18" s="22">
        <v>12</v>
      </c>
      <c r="B18" s="23"/>
      <c r="C18" s="24"/>
      <c r="D18" s="93"/>
      <c r="E18" s="22"/>
      <c r="F18" s="73"/>
      <c r="G18" s="25"/>
      <c r="H18" s="25"/>
      <c r="I18" s="26"/>
    </row>
    <row r="19" s="9" customFormat="1" customHeight="1" spans="1:9">
      <c r="A19" s="22">
        <v>13</v>
      </c>
      <c r="B19" s="23"/>
      <c r="C19" s="24"/>
      <c r="D19" s="93"/>
      <c r="E19" s="22"/>
      <c r="F19" s="73"/>
      <c r="G19" s="25"/>
      <c r="H19" s="25"/>
      <c r="I19" s="26"/>
    </row>
    <row r="20" s="9" customFormat="1" customHeight="1" spans="1:9">
      <c r="A20" s="22">
        <v>14</v>
      </c>
      <c r="B20" s="23"/>
      <c r="C20" s="24"/>
      <c r="D20" s="93"/>
      <c r="E20" s="22"/>
      <c r="F20" s="73"/>
      <c r="G20" s="25"/>
      <c r="H20" s="25"/>
      <c r="I20" s="26"/>
    </row>
    <row r="21" s="9" customFormat="1" customHeight="1" spans="1:9">
      <c r="A21" s="22">
        <v>15</v>
      </c>
      <c r="B21" s="23"/>
      <c r="C21" s="24"/>
      <c r="D21" s="93"/>
      <c r="E21" s="22"/>
      <c r="F21" s="73"/>
      <c r="G21" s="25"/>
      <c r="H21" s="25"/>
      <c r="I21" s="26"/>
    </row>
    <row r="22" s="9" customFormat="1" customHeight="1" spans="1:9">
      <c r="A22" s="22">
        <v>16</v>
      </c>
      <c r="B22" s="23"/>
      <c r="C22" s="24"/>
      <c r="D22" s="93"/>
      <c r="E22" s="22"/>
      <c r="F22" s="73"/>
      <c r="G22" s="25"/>
      <c r="H22" s="25"/>
      <c r="I22" s="26"/>
    </row>
    <row r="23" s="9" customFormat="1" customHeight="1" spans="1:9">
      <c r="A23" s="22">
        <v>17</v>
      </c>
      <c r="B23" s="23"/>
      <c r="C23" s="24"/>
      <c r="D23" s="93"/>
      <c r="E23" s="22"/>
      <c r="F23" s="73"/>
      <c r="G23" s="25"/>
      <c r="H23" s="25"/>
      <c r="I23" s="26"/>
    </row>
    <row r="24" s="9" customFormat="1" customHeight="1" spans="1:9">
      <c r="A24" s="22">
        <v>18</v>
      </c>
      <c r="B24" s="23"/>
      <c r="C24" s="24"/>
      <c r="D24" s="93"/>
      <c r="E24" s="22"/>
      <c r="F24" s="73"/>
      <c r="G24" s="25"/>
      <c r="H24" s="25"/>
      <c r="I24" s="26"/>
    </row>
    <row r="25" s="9" customFormat="1" customHeight="1" spans="1:9">
      <c r="A25" s="22">
        <v>19</v>
      </c>
      <c r="B25" s="23"/>
      <c r="C25" s="24"/>
      <c r="D25" s="93"/>
      <c r="E25" s="22"/>
      <c r="F25" s="73"/>
      <c r="G25" s="25"/>
      <c r="H25" s="25"/>
      <c r="I25" s="26"/>
    </row>
    <row r="26" s="9" customFormat="1" customHeight="1" spans="1:9">
      <c r="A26" s="22">
        <v>20</v>
      </c>
      <c r="B26" s="23"/>
      <c r="C26" s="24"/>
      <c r="D26" s="93"/>
      <c r="E26" s="22"/>
      <c r="F26" s="73"/>
      <c r="G26" s="25"/>
      <c r="H26" s="25"/>
      <c r="I26" s="26"/>
    </row>
    <row r="27" s="9" customFormat="1" customHeight="1" spans="1:9">
      <c r="A27" s="27" t="s">
        <v>384</v>
      </c>
      <c r="B27" s="28"/>
      <c r="C27" s="28"/>
      <c r="D27" s="28"/>
      <c r="E27" s="28"/>
      <c r="F27" s="29"/>
      <c r="G27" s="30">
        <f>SUM(G7:G26)</f>
        <v>0</v>
      </c>
      <c r="H27" s="30">
        <f>SUM(H7:H26)</f>
        <v>0</v>
      </c>
      <c r="I27" s="31"/>
    </row>
    <row r="28" s="10" customFormat="1" customHeight="1" spans="1:9">
      <c r="A28" s="32"/>
      <c r="D28" s="33"/>
      <c r="E28" s="33"/>
      <c r="F28" s="33"/>
      <c r="G28" s="34"/>
      <c r="H28" s="34"/>
      <c r="I28" s="34"/>
    </row>
    <row r="29" s="10" customFormat="1" customHeight="1" spans="1:9">
      <c r="A29" s="35" t="str">
        <f>表头信息!D8&amp;表头信息!E8</f>
        <v>产权持有单位填表人：谭勃</v>
      </c>
      <c r="B29" s="35"/>
      <c r="C29" s="35"/>
      <c r="D29" s="35"/>
      <c r="E29" s="39"/>
      <c r="F29" s="39"/>
      <c r="G29" s="37" t="str">
        <f>表头信息!D20&amp;表头信息!E23</f>
        <v>评估人员：柳青、殷涛</v>
      </c>
      <c r="H29" s="53"/>
      <c r="I29" s="53"/>
    </row>
    <row r="30" s="10" customFormat="1" customHeight="1" spans="1:9">
      <c r="A30" s="38" t="str">
        <f>表头信息!D11&amp;表头信息!E11</f>
        <v>填表日期：2022年11月2日</v>
      </c>
      <c r="B30" s="36"/>
      <c r="C30" s="36"/>
      <c r="D30" s="36"/>
      <c r="E30" s="39"/>
      <c r="F30" s="39"/>
      <c r="H30" s="39"/>
      <c r="I30" s="39"/>
    </row>
    <row r="31" customHeight="1" spans="4:6">
      <c r="D31" s="71"/>
      <c r="E31" s="71"/>
      <c r="F31" s="71"/>
    </row>
  </sheetData>
  <protectedRanges>
    <protectedRange sqref="A7:I26" name="区域1"/>
  </protectedRanges>
  <mergeCells count="16">
    <mergeCell ref="A1:I1"/>
    <mergeCell ref="A2:I2"/>
    <mergeCell ref="A4:D4"/>
    <mergeCell ref="A27:F27"/>
    <mergeCell ref="D28:F28"/>
    <mergeCell ref="A29:D29"/>
    <mergeCell ref="G29:I29"/>
    <mergeCell ref="A5:A6"/>
    <mergeCell ref="B5:B6"/>
    <mergeCell ref="C5:C6"/>
    <mergeCell ref="D5:D6"/>
    <mergeCell ref="E5:E6"/>
    <mergeCell ref="F5:F6"/>
    <mergeCell ref="G5:G6"/>
    <mergeCell ref="H5:H6"/>
    <mergeCell ref="I5:I6"/>
  </mergeCells>
  <hyperlinks>
    <hyperlink ref="A1:I1" location="'5-流动负债汇总'!B14" display="=&quot;应付利息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7928" name="Check Box 72" r:id="rId4">
              <controlPr defaultSize="0">
                <anchor moveWithCells="1">
                  <from>
                    <xdr:col>9</xdr:col>
                    <xdr:colOff>88900</xdr:colOff>
                    <xdr:row>0</xdr:row>
                    <xdr:rowOff>100965</xdr:rowOff>
                  </from>
                  <to>
                    <xdr:col>11</xdr:col>
                    <xdr:colOff>57150</xdr:colOff>
                    <xdr:row>1</xdr:row>
                    <xdr:rowOff>146050</xdr:rowOff>
                  </to>
                </anchor>
              </controlPr>
            </control>
          </mc:Choice>
        </mc:AlternateContent>
      </controls>
    </mc:Choice>
  </mc:AlternateContent>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1"/>
  <sheetViews>
    <sheetView view="pageBreakPreview" zoomScale="85" zoomScaleNormal="100" workbookViewId="0">
      <pane xSplit="1" ySplit="6" topLeftCell="B7" activePane="bottomRight" state="frozen"/>
      <selection/>
      <selection pane="topRight"/>
      <selection pane="bottomLeft"/>
      <selection pane="bottomRight" activeCell="A1" sqref="A1:G1"/>
    </sheetView>
  </sheetViews>
  <sheetFormatPr defaultColWidth="8.66666666666667" defaultRowHeight="15.75" customHeight="1" outlineLevelCol="6"/>
  <cols>
    <col min="1" max="1" width="6.83333333333333" style="11" customWidth="1"/>
    <col min="2" max="2" width="32" style="11" customWidth="1"/>
    <col min="3" max="6" width="17.5" style="11" customWidth="1"/>
    <col min="7" max="7" width="21.3333333333333" style="11" customWidth="1"/>
    <col min="8" max="32" width="9" style="11"/>
    <col min="33" max="16384" width="8.66666666666667" style="11"/>
  </cols>
  <sheetData>
    <row r="1" s="7" customFormat="1" ht="30" customHeight="1" spans="1:7">
      <c r="A1" s="12" t="str">
        <f>"应付股利（应付利润）评估"&amp;表头信息!E35</f>
        <v>应付股利（应付利润）评估明细表</v>
      </c>
      <c r="B1" s="12"/>
      <c r="C1" s="12"/>
      <c r="D1" s="12"/>
      <c r="E1" s="12"/>
      <c r="F1" s="12"/>
      <c r="G1" s="12"/>
    </row>
    <row r="2" customHeight="1" spans="1:7">
      <c r="A2" s="13" t="str">
        <f>表头信息!D5&amp;表头信息!E5</f>
        <v>评估基准日：2022年10月31日</v>
      </c>
      <c r="B2" s="13"/>
      <c r="C2" s="13"/>
      <c r="D2" s="13"/>
      <c r="E2" s="13"/>
      <c r="F2" s="13"/>
      <c r="G2" s="14"/>
    </row>
    <row r="3" customHeight="1" spans="1:7">
      <c r="A3" s="13"/>
      <c r="B3" s="13"/>
      <c r="C3" s="13"/>
      <c r="D3" s="13"/>
      <c r="E3" s="13"/>
      <c r="F3" s="13"/>
      <c r="G3" s="15" t="s">
        <v>1027</v>
      </c>
    </row>
    <row r="4" customHeight="1" spans="1:7">
      <c r="A4" s="16" t="str">
        <f>表头信息!D2&amp;表头信息!E2</f>
        <v>产权持有单位：西安曲江楼观旅游农业开发有限公司</v>
      </c>
      <c r="B4" s="17"/>
      <c r="C4" s="17"/>
      <c r="D4" s="17"/>
      <c r="E4" s="18"/>
      <c r="F4" s="18"/>
      <c r="G4" s="19" t="s">
        <v>3</v>
      </c>
    </row>
    <row r="5" s="8" customFormat="1" customHeight="1" spans="1:7">
      <c r="A5" s="20" t="s">
        <v>5</v>
      </c>
      <c r="B5" s="20" t="s">
        <v>1028</v>
      </c>
      <c r="C5" s="20" t="s">
        <v>389</v>
      </c>
      <c r="D5" s="20" t="s">
        <v>1029</v>
      </c>
      <c r="E5" s="20" t="s">
        <v>238</v>
      </c>
      <c r="F5" s="20" t="s">
        <v>239</v>
      </c>
      <c r="G5" s="20" t="s">
        <v>8</v>
      </c>
    </row>
    <row r="6" s="8" customFormat="1" customHeight="1" spans="1:7">
      <c r="A6" s="21"/>
      <c r="B6" s="21"/>
      <c r="C6" s="21"/>
      <c r="D6" s="21"/>
      <c r="E6" s="21"/>
      <c r="F6" s="21"/>
      <c r="G6" s="21"/>
    </row>
    <row r="7" s="9" customFormat="1" customHeight="1" spans="1:7">
      <c r="A7" s="22">
        <v>1</v>
      </c>
      <c r="B7" s="23"/>
      <c r="C7" s="24"/>
      <c r="D7" s="22"/>
      <c r="E7" s="25"/>
      <c r="F7" s="25"/>
      <c r="G7" s="26"/>
    </row>
    <row r="8" s="9" customFormat="1" customHeight="1" spans="1:7">
      <c r="A8" s="22">
        <v>2</v>
      </c>
      <c r="B8" s="23"/>
      <c r="C8" s="24"/>
      <c r="D8" s="22"/>
      <c r="E8" s="25"/>
      <c r="F8" s="25"/>
      <c r="G8" s="26"/>
    </row>
    <row r="9" s="9" customFormat="1" customHeight="1" spans="1:7">
      <c r="A9" s="22">
        <v>3</v>
      </c>
      <c r="B9" s="23"/>
      <c r="C9" s="24"/>
      <c r="D9" s="22"/>
      <c r="E9" s="25"/>
      <c r="F9" s="25"/>
      <c r="G9" s="26"/>
    </row>
    <row r="10" s="9" customFormat="1" customHeight="1" spans="1:7">
      <c r="A10" s="22">
        <v>4</v>
      </c>
      <c r="B10" s="23"/>
      <c r="C10" s="24"/>
      <c r="D10" s="22"/>
      <c r="E10" s="25"/>
      <c r="F10" s="25"/>
      <c r="G10" s="26"/>
    </row>
    <row r="11" s="9" customFormat="1" customHeight="1" spans="1:7">
      <c r="A11" s="22">
        <v>5</v>
      </c>
      <c r="B11" s="23"/>
      <c r="C11" s="24"/>
      <c r="D11" s="22"/>
      <c r="E11" s="25"/>
      <c r="F11" s="25"/>
      <c r="G11" s="26"/>
    </row>
    <row r="12" s="9" customFormat="1" customHeight="1" spans="1:7">
      <c r="A12" s="22">
        <v>6</v>
      </c>
      <c r="B12" s="23"/>
      <c r="C12" s="24"/>
      <c r="D12" s="22"/>
      <c r="E12" s="25"/>
      <c r="F12" s="25"/>
      <c r="G12" s="26"/>
    </row>
    <row r="13" s="9" customFormat="1" customHeight="1" spans="1:7">
      <c r="A13" s="22">
        <v>7</v>
      </c>
      <c r="B13" s="23"/>
      <c r="C13" s="24"/>
      <c r="D13" s="22"/>
      <c r="E13" s="25"/>
      <c r="F13" s="25"/>
      <c r="G13" s="26"/>
    </row>
    <row r="14" s="9" customFormat="1" customHeight="1" spans="1:7">
      <c r="A14" s="22">
        <v>8</v>
      </c>
      <c r="B14" s="23"/>
      <c r="C14" s="24"/>
      <c r="D14" s="22"/>
      <c r="E14" s="25"/>
      <c r="F14" s="25"/>
      <c r="G14" s="26"/>
    </row>
    <row r="15" s="9" customFormat="1" customHeight="1" spans="1:7">
      <c r="A15" s="22">
        <v>9</v>
      </c>
      <c r="B15" s="23"/>
      <c r="C15" s="24"/>
      <c r="D15" s="22"/>
      <c r="E15" s="25"/>
      <c r="F15" s="25"/>
      <c r="G15" s="26"/>
    </row>
    <row r="16" s="9" customFormat="1" customHeight="1" spans="1:7">
      <c r="A16" s="22">
        <v>10</v>
      </c>
      <c r="B16" s="23"/>
      <c r="C16" s="24"/>
      <c r="D16" s="22"/>
      <c r="E16" s="25"/>
      <c r="F16" s="25"/>
      <c r="G16" s="26"/>
    </row>
    <row r="17" s="9" customFormat="1" customHeight="1" spans="1:7">
      <c r="A17" s="22">
        <v>11</v>
      </c>
      <c r="B17" s="23"/>
      <c r="C17" s="24"/>
      <c r="D17" s="22"/>
      <c r="E17" s="25"/>
      <c r="F17" s="25"/>
      <c r="G17" s="26"/>
    </row>
    <row r="18" s="9" customFormat="1" customHeight="1" spans="1:7">
      <c r="A18" s="22">
        <v>12</v>
      </c>
      <c r="B18" s="23"/>
      <c r="C18" s="24"/>
      <c r="D18" s="22"/>
      <c r="E18" s="25"/>
      <c r="F18" s="25"/>
      <c r="G18" s="26"/>
    </row>
    <row r="19" s="9" customFormat="1" customHeight="1" spans="1:7">
      <c r="A19" s="22">
        <v>13</v>
      </c>
      <c r="B19" s="23"/>
      <c r="C19" s="24"/>
      <c r="D19" s="22"/>
      <c r="E19" s="25"/>
      <c r="F19" s="25"/>
      <c r="G19" s="26"/>
    </row>
    <row r="20" s="9" customFormat="1" customHeight="1" spans="1:7">
      <c r="A20" s="22">
        <v>14</v>
      </c>
      <c r="B20" s="23"/>
      <c r="C20" s="24"/>
      <c r="D20" s="22"/>
      <c r="E20" s="25"/>
      <c r="F20" s="25"/>
      <c r="G20" s="26"/>
    </row>
    <row r="21" s="9" customFormat="1" customHeight="1" spans="1:7">
      <c r="A21" s="22">
        <v>15</v>
      </c>
      <c r="B21" s="23"/>
      <c r="C21" s="24"/>
      <c r="D21" s="22"/>
      <c r="E21" s="25"/>
      <c r="F21" s="25"/>
      <c r="G21" s="26"/>
    </row>
    <row r="22" s="9" customFormat="1" customHeight="1" spans="1:7">
      <c r="A22" s="22">
        <v>16</v>
      </c>
      <c r="B22" s="23"/>
      <c r="C22" s="24"/>
      <c r="D22" s="22"/>
      <c r="E22" s="25"/>
      <c r="F22" s="25"/>
      <c r="G22" s="26"/>
    </row>
    <row r="23" s="9" customFormat="1" customHeight="1" spans="1:7">
      <c r="A23" s="22">
        <v>17</v>
      </c>
      <c r="B23" s="23"/>
      <c r="C23" s="24"/>
      <c r="D23" s="22"/>
      <c r="E23" s="25"/>
      <c r="F23" s="25"/>
      <c r="G23" s="26"/>
    </row>
    <row r="24" s="9" customFormat="1" customHeight="1" spans="1:7">
      <c r="A24" s="22">
        <v>18</v>
      </c>
      <c r="B24" s="23"/>
      <c r="C24" s="24"/>
      <c r="D24" s="22"/>
      <c r="E24" s="25"/>
      <c r="F24" s="25"/>
      <c r="G24" s="26"/>
    </row>
    <row r="25" s="9" customFormat="1" customHeight="1" spans="1:7">
      <c r="A25" s="22">
        <v>19</v>
      </c>
      <c r="B25" s="23"/>
      <c r="C25" s="24"/>
      <c r="D25" s="22"/>
      <c r="E25" s="25"/>
      <c r="F25" s="25"/>
      <c r="G25" s="26"/>
    </row>
    <row r="26" s="9" customFormat="1" customHeight="1" spans="1:7">
      <c r="A26" s="22">
        <v>20</v>
      </c>
      <c r="B26" s="23"/>
      <c r="C26" s="24"/>
      <c r="D26" s="22"/>
      <c r="E26" s="25"/>
      <c r="F26" s="25"/>
      <c r="G26" s="26"/>
    </row>
    <row r="27" s="9" customFormat="1" customHeight="1" spans="1:7">
      <c r="A27" s="27" t="s">
        <v>384</v>
      </c>
      <c r="B27" s="28"/>
      <c r="C27" s="28"/>
      <c r="D27" s="29"/>
      <c r="E27" s="30">
        <f>SUM(E7:E26)</f>
        <v>0</v>
      </c>
      <c r="F27" s="30">
        <f>SUM(F7:F26)</f>
        <v>0</v>
      </c>
      <c r="G27" s="31"/>
    </row>
    <row r="28" s="10" customFormat="1" customHeight="1" spans="1:7">
      <c r="A28" s="32"/>
      <c r="D28" s="33"/>
      <c r="E28" s="33"/>
      <c r="F28" s="33"/>
      <c r="G28" s="34"/>
    </row>
    <row r="29" s="10" customFormat="1" customHeight="1" spans="1:7">
      <c r="A29" s="35" t="str">
        <f>表头信息!D8&amp;表头信息!E8</f>
        <v>产权持有单位填表人：谭勃</v>
      </c>
      <c r="B29" s="35"/>
      <c r="C29" s="35"/>
      <c r="D29" s="36"/>
      <c r="E29" s="37" t="str">
        <f>表头信息!D20&amp;表头信息!E23</f>
        <v>评估人员：柳青、殷涛</v>
      </c>
      <c r="F29" s="37"/>
      <c r="G29" s="37"/>
    </row>
    <row r="30" s="10" customFormat="1" customHeight="1" spans="1:6">
      <c r="A30" s="38" t="str">
        <f>表头信息!D11&amp;表头信息!E11</f>
        <v>填表日期：2022年11月2日</v>
      </c>
      <c r="B30" s="36"/>
      <c r="C30" s="36"/>
      <c r="D30" s="36"/>
      <c r="E30" s="39"/>
      <c r="F30" s="39"/>
    </row>
    <row r="31" customHeight="1" spans="4:6">
      <c r="D31" s="71"/>
      <c r="E31" s="71"/>
      <c r="F31" s="71"/>
    </row>
  </sheetData>
  <protectedRanges>
    <protectedRange sqref="A7:G26" name="区域1"/>
  </protectedRanges>
  <mergeCells count="14">
    <mergeCell ref="A1:G1"/>
    <mergeCell ref="A2:G2"/>
    <mergeCell ref="A4:D4"/>
    <mergeCell ref="A27:D27"/>
    <mergeCell ref="D28:F28"/>
    <mergeCell ref="A29:C29"/>
    <mergeCell ref="E29:G29"/>
    <mergeCell ref="A5:A6"/>
    <mergeCell ref="B5:B6"/>
    <mergeCell ref="C5:C6"/>
    <mergeCell ref="D5:D6"/>
    <mergeCell ref="E5:E6"/>
    <mergeCell ref="F5:F6"/>
    <mergeCell ref="G5:G6"/>
  </mergeCells>
  <hyperlinks>
    <hyperlink ref="A1:G1" location="'5-流动负债汇总'!B15" display="=&quot;应付股利（应付利润）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8952" name="Check Box 72" r:id="rId4">
              <controlPr defaultSize="0">
                <anchor moveWithCells="1">
                  <from>
                    <xdr:col>7</xdr:col>
                    <xdr:colOff>101600</xdr:colOff>
                    <xdr:row>0</xdr:row>
                    <xdr:rowOff>100965</xdr:rowOff>
                  </from>
                  <to>
                    <xdr:col>9</xdr:col>
                    <xdr:colOff>133350</xdr:colOff>
                    <xdr:row>2</xdr:row>
                    <xdr:rowOff>6350</xdr:rowOff>
                  </to>
                </anchor>
              </controlPr>
            </control>
          </mc:Choice>
        </mc:AlternateContent>
      </controls>
    </mc:Choice>
  </mc:AlternateContent>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1"/>
  <sheetViews>
    <sheetView view="pageBreakPreview" zoomScale="85" zoomScaleNormal="100" workbookViewId="0">
      <pane xSplit="1" ySplit="6" topLeftCell="B7" activePane="bottomRight" state="frozen"/>
      <selection/>
      <selection pane="topRight"/>
      <selection pane="bottomLeft"/>
      <selection pane="bottomRight" activeCell="A1" sqref="A1:N1"/>
    </sheetView>
  </sheetViews>
  <sheetFormatPr defaultColWidth="8.66666666666667" defaultRowHeight="15.75" customHeight="1"/>
  <cols>
    <col min="1" max="1" width="6" style="11" customWidth="1"/>
    <col min="2" max="2" width="32.5" style="11" customWidth="1"/>
    <col min="3" max="3" width="17.0833333333333" style="11" customWidth="1"/>
    <col min="4" max="4" width="15.4166666666667" style="11" customWidth="1"/>
    <col min="5" max="5" width="8.83333333333333" style="11" customWidth="1"/>
    <col min="6" max="6" width="17.0833333333333" style="11" customWidth="1"/>
    <col min="7" max="12" width="17.0833333333333" style="11" hidden="1" customWidth="1"/>
    <col min="13" max="13" width="17.0833333333333" style="11" customWidth="1"/>
    <col min="14" max="14" width="16.75" style="11" customWidth="1"/>
    <col min="15" max="32" width="9" style="11"/>
    <col min="33" max="16384" width="8.66666666666667" style="11"/>
  </cols>
  <sheetData>
    <row r="1" s="7" customFormat="1" ht="30" customHeight="1" spans="1:14">
      <c r="A1" s="12" t="str">
        <f>"其他应付款评估"&amp;表头信息!E35</f>
        <v>其他应付款评估明细表</v>
      </c>
      <c r="B1" s="12"/>
      <c r="C1" s="12"/>
      <c r="D1" s="12"/>
      <c r="E1" s="12"/>
      <c r="F1" s="12"/>
      <c r="G1" s="12"/>
      <c r="H1" s="12"/>
      <c r="I1" s="12"/>
      <c r="J1" s="12"/>
      <c r="K1" s="12"/>
      <c r="L1" s="12"/>
      <c r="M1" s="12"/>
      <c r="N1" s="12"/>
    </row>
    <row r="2" customHeight="1" spans="1:14">
      <c r="A2" s="13" t="str">
        <f>表头信息!D5&amp;表头信息!E5</f>
        <v>评估基准日：2022年10月31日</v>
      </c>
      <c r="B2" s="13"/>
      <c r="C2" s="13"/>
      <c r="D2" s="13"/>
      <c r="E2" s="13"/>
      <c r="F2" s="13"/>
      <c r="G2" s="13"/>
      <c r="H2" s="13"/>
      <c r="I2" s="13"/>
      <c r="J2" s="13"/>
      <c r="K2" s="13"/>
      <c r="L2" s="13"/>
      <c r="M2" s="13"/>
      <c r="N2" s="14"/>
    </row>
    <row r="3" customHeight="1" spans="1:14">
      <c r="A3" s="13"/>
      <c r="B3" s="13"/>
      <c r="C3" s="13"/>
      <c r="D3" s="13"/>
      <c r="E3" s="13"/>
      <c r="F3" s="13"/>
      <c r="G3" s="13"/>
      <c r="H3" s="13"/>
      <c r="I3" s="13"/>
      <c r="J3" s="13"/>
      <c r="K3" s="13"/>
      <c r="L3" s="13"/>
      <c r="M3" s="13"/>
      <c r="N3" s="15" t="s">
        <v>1030</v>
      </c>
    </row>
    <row r="4" customHeight="1" spans="1:14">
      <c r="A4" s="16" t="str">
        <f>表头信息!D2&amp;表头信息!E2</f>
        <v>产权持有单位：西安曲江楼观旅游农业开发有限公司</v>
      </c>
      <c r="B4" s="17"/>
      <c r="C4" s="17"/>
      <c r="D4" s="17"/>
      <c r="E4" s="13"/>
      <c r="F4" s="18"/>
      <c r="G4" s="18"/>
      <c r="H4" s="18"/>
      <c r="I4" s="18"/>
      <c r="J4" s="18"/>
      <c r="K4" s="18"/>
      <c r="L4" s="18"/>
      <c r="M4" s="18"/>
      <c r="N4" s="19" t="s">
        <v>3</v>
      </c>
    </row>
    <row r="5" s="8" customFormat="1" customHeight="1" spans="1:14">
      <c r="A5" s="20" t="s">
        <v>5</v>
      </c>
      <c r="B5" s="20" t="s">
        <v>376</v>
      </c>
      <c r="C5" s="20" t="s">
        <v>389</v>
      </c>
      <c r="D5" s="20" t="s">
        <v>388</v>
      </c>
      <c r="E5" s="20" t="s">
        <v>391</v>
      </c>
      <c r="F5" s="20" t="s">
        <v>238</v>
      </c>
      <c r="G5" s="47" t="s">
        <v>390</v>
      </c>
      <c r="H5" s="47"/>
      <c r="I5" s="47"/>
      <c r="J5" s="47"/>
      <c r="K5" s="47"/>
      <c r="L5" s="47"/>
      <c r="M5" s="20" t="s">
        <v>239</v>
      </c>
      <c r="N5" s="20" t="s">
        <v>8</v>
      </c>
    </row>
    <row r="6" s="8" customFormat="1" customHeight="1" spans="1:14">
      <c r="A6" s="21"/>
      <c r="B6" s="21"/>
      <c r="C6" s="21"/>
      <c r="D6" s="21"/>
      <c r="E6" s="41"/>
      <c r="F6" s="21"/>
      <c r="G6" s="48" t="s">
        <v>995</v>
      </c>
      <c r="H6" s="48" t="s">
        <v>996</v>
      </c>
      <c r="I6" s="48" t="s">
        <v>997</v>
      </c>
      <c r="J6" s="48" t="s">
        <v>998</v>
      </c>
      <c r="K6" s="48" t="s">
        <v>999</v>
      </c>
      <c r="L6" s="48" t="s">
        <v>1000</v>
      </c>
      <c r="M6" s="21"/>
      <c r="N6" s="21"/>
    </row>
    <row r="7" s="9" customFormat="1" customHeight="1" spans="1:14">
      <c r="A7" s="22">
        <v>1</v>
      </c>
      <c r="B7" s="23"/>
      <c r="C7" s="24"/>
      <c r="D7" s="22"/>
      <c r="E7" s="22"/>
      <c r="F7" s="25"/>
      <c r="G7" s="25"/>
      <c r="H7" s="25"/>
      <c r="I7" s="25"/>
      <c r="J7" s="25"/>
      <c r="K7" s="25"/>
      <c r="L7" s="25"/>
      <c r="M7" s="25"/>
      <c r="N7" s="26"/>
    </row>
    <row r="8" s="9" customFormat="1" customHeight="1" spans="1:14">
      <c r="A8" s="22">
        <v>2</v>
      </c>
      <c r="B8" s="23"/>
      <c r="C8" s="24"/>
      <c r="D8" s="22"/>
      <c r="E8" s="22"/>
      <c r="F8" s="25"/>
      <c r="G8" s="25"/>
      <c r="H8" s="25"/>
      <c r="I8" s="25"/>
      <c r="J8" s="25"/>
      <c r="K8" s="25"/>
      <c r="L8" s="25"/>
      <c r="M8" s="25"/>
      <c r="N8" s="26"/>
    </row>
    <row r="9" s="9" customFormat="1" customHeight="1" spans="1:14">
      <c r="A9" s="22">
        <v>3</v>
      </c>
      <c r="B9" s="23"/>
      <c r="C9" s="24"/>
      <c r="D9" s="22"/>
      <c r="E9" s="22"/>
      <c r="F9" s="25"/>
      <c r="G9" s="25"/>
      <c r="H9" s="25"/>
      <c r="I9" s="25"/>
      <c r="J9" s="25"/>
      <c r="K9" s="25"/>
      <c r="L9" s="25"/>
      <c r="M9" s="25"/>
      <c r="N9" s="26"/>
    </row>
    <row r="10" s="9" customFormat="1" customHeight="1" spans="1:14">
      <c r="A10" s="22">
        <v>4</v>
      </c>
      <c r="B10" s="23"/>
      <c r="C10" s="24"/>
      <c r="D10" s="22"/>
      <c r="E10" s="22"/>
      <c r="F10" s="25"/>
      <c r="G10" s="25"/>
      <c r="H10" s="25"/>
      <c r="I10" s="25"/>
      <c r="J10" s="25"/>
      <c r="K10" s="25"/>
      <c r="L10" s="25"/>
      <c r="M10" s="25"/>
      <c r="N10" s="26"/>
    </row>
    <row r="11" s="9" customFormat="1" customHeight="1" spans="1:14">
      <c r="A11" s="22">
        <v>5</v>
      </c>
      <c r="B11" s="23"/>
      <c r="C11" s="24"/>
      <c r="D11" s="22"/>
      <c r="E11" s="22"/>
      <c r="F11" s="25"/>
      <c r="G11" s="25"/>
      <c r="H11" s="25"/>
      <c r="I11" s="25"/>
      <c r="J11" s="25"/>
      <c r="K11" s="25"/>
      <c r="L11" s="25"/>
      <c r="M11" s="25"/>
      <c r="N11" s="26"/>
    </row>
    <row r="12" s="9" customFormat="1" customHeight="1" spans="1:14">
      <c r="A12" s="22">
        <v>6</v>
      </c>
      <c r="B12" s="23"/>
      <c r="C12" s="24"/>
      <c r="D12" s="22"/>
      <c r="E12" s="22"/>
      <c r="F12" s="25"/>
      <c r="G12" s="25"/>
      <c r="H12" s="25"/>
      <c r="I12" s="25"/>
      <c r="J12" s="25"/>
      <c r="K12" s="25"/>
      <c r="L12" s="25"/>
      <c r="M12" s="25"/>
      <c r="N12" s="26"/>
    </row>
    <row r="13" s="9" customFormat="1" customHeight="1" spans="1:14">
      <c r="A13" s="22">
        <v>7</v>
      </c>
      <c r="B13" s="23"/>
      <c r="C13" s="24"/>
      <c r="D13" s="22"/>
      <c r="E13" s="22"/>
      <c r="F13" s="25"/>
      <c r="G13" s="25"/>
      <c r="H13" s="25"/>
      <c r="I13" s="25"/>
      <c r="J13" s="25"/>
      <c r="K13" s="25"/>
      <c r="L13" s="25"/>
      <c r="M13" s="25"/>
      <c r="N13" s="26"/>
    </row>
    <row r="14" s="9" customFormat="1" customHeight="1" spans="1:14">
      <c r="A14" s="22">
        <v>8</v>
      </c>
      <c r="B14" s="23"/>
      <c r="C14" s="24"/>
      <c r="D14" s="22"/>
      <c r="E14" s="22"/>
      <c r="F14" s="25"/>
      <c r="G14" s="25"/>
      <c r="H14" s="25"/>
      <c r="I14" s="25"/>
      <c r="J14" s="25"/>
      <c r="K14" s="25"/>
      <c r="L14" s="25"/>
      <c r="M14" s="25"/>
      <c r="N14" s="26"/>
    </row>
    <row r="15" s="9" customFormat="1" customHeight="1" spans="1:14">
      <c r="A15" s="22">
        <v>9</v>
      </c>
      <c r="B15" s="23"/>
      <c r="C15" s="24"/>
      <c r="D15" s="22"/>
      <c r="E15" s="22"/>
      <c r="F15" s="25"/>
      <c r="G15" s="25"/>
      <c r="H15" s="25"/>
      <c r="I15" s="25"/>
      <c r="J15" s="25"/>
      <c r="K15" s="25"/>
      <c r="L15" s="25"/>
      <c r="M15" s="25"/>
      <c r="N15" s="26"/>
    </row>
    <row r="16" s="9" customFormat="1" customHeight="1" spans="1:14">
      <c r="A16" s="22">
        <v>10</v>
      </c>
      <c r="B16" s="90"/>
      <c r="C16" s="24"/>
      <c r="D16" s="91"/>
      <c r="E16" s="91"/>
      <c r="F16" s="25"/>
      <c r="G16" s="25"/>
      <c r="H16" s="25"/>
      <c r="I16" s="25"/>
      <c r="J16" s="25"/>
      <c r="K16" s="25"/>
      <c r="L16" s="25"/>
      <c r="M16" s="25"/>
      <c r="N16" s="26"/>
    </row>
    <row r="17" s="9" customFormat="1" customHeight="1" spans="1:14">
      <c r="A17" s="22">
        <v>11</v>
      </c>
      <c r="B17" s="90"/>
      <c r="C17" s="24"/>
      <c r="D17" s="91"/>
      <c r="E17" s="91"/>
      <c r="F17" s="25"/>
      <c r="G17" s="25"/>
      <c r="H17" s="25"/>
      <c r="I17" s="25"/>
      <c r="J17" s="25"/>
      <c r="K17" s="25"/>
      <c r="L17" s="25"/>
      <c r="M17" s="25"/>
      <c r="N17" s="92"/>
    </row>
    <row r="18" s="9" customFormat="1" customHeight="1" spans="1:14">
      <c r="A18" s="22">
        <v>12</v>
      </c>
      <c r="B18" s="90"/>
      <c r="C18" s="24"/>
      <c r="D18" s="91"/>
      <c r="E18" s="91"/>
      <c r="F18" s="25"/>
      <c r="G18" s="25"/>
      <c r="H18" s="25"/>
      <c r="I18" s="25"/>
      <c r="J18" s="25"/>
      <c r="K18" s="25"/>
      <c r="L18" s="25"/>
      <c r="M18" s="25"/>
      <c r="N18" s="26"/>
    </row>
    <row r="19" s="9" customFormat="1" customHeight="1" spans="1:14">
      <c r="A19" s="22">
        <v>13</v>
      </c>
      <c r="B19" s="90"/>
      <c r="C19" s="24"/>
      <c r="D19" s="91"/>
      <c r="E19" s="91"/>
      <c r="F19" s="25"/>
      <c r="G19" s="25"/>
      <c r="H19" s="25"/>
      <c r="I19" s="25"/>
      <c r="J19" s="25"/>
      <c r="K19" s="25"/>
      <c r="L19" s="25"/>
      <c r="M19" s="25"/>
      <c r="N19" s="26"/>
    </row>
    <row r="20" s="9" customFormat="1" customHeight="1" spans="1:14">
      <c r="A20" s="22">
        <v>14</v>
      </c>
      <c r="B20" s="90"/>
      <c r="C20" s="24"/>
      <c r="D20" s="91"/>
      <c r="E20" s="91"/>
      <c r="F20" s="25"/>
      <c r="G20" s="25"/>
      <c r="H20" s="25"/>
      <c r="I20" s="25"/>
      <c r="J20" s="25"/>
      <c r="K20" s="25"/>
      <c r="L20" s="25"/>
      <c r="M20" s="25"/>
      <c r="N20" s="26"/>
    </row>
    <row r="21" s="9" customFormat="1" customHeight="1" spans="1:14">
      <c r="A21" s="22">
        <v>15</v>
      </c>
      <c r="B21" s="90"/>
      <c r="C21" s="24"/>
      <c r="D21" s="91"/>
      <c r="E21" s="91"/>
      <c r="F21" s="25"/>
      <c r="G21" s="25"/>
      <c r="H21" s="25"/>
      <c r="I21" s="25"/>
      <c r="J21" s="25"/>
      <c r="K21" s="25"/>
      <c r="L21" s="25"/>
      <c r="M21" s="25"/>
      <c r="N21" s="26"/>
    </row>
    <row r="22" s="9" customFormat="1" customHeight="1" spans="1:14">
      <c r="A22" s="22">
        <v>16</v>
      </c>
      <c r="B22" s="90"/>
      <c r="C22" s="24"/>
      <c r="D22" s="91"/>
      <c r="E22" s="91"/>
      <c r="F22" s="25"/>
      <c r="G22" s="25"/>
      <c r="H22" s="25"/>
      <c r="I22" s="25"/>
      <c r="J22" s="25"/>
      <c r="K22" s="25"/>
      <c r="L22" s="25"/>
      <c r="M22" s="25"/>
      <c r="N22" s="26"/>
    </row>
    <row r="23" s="9" customFormat="1" customHeight="1" spans="1:14">
      <c r="A23" s="22">
        <v>17</v>
      </c>
      <c r="B23" s="90"/>
      <c r="C23" s="24"/>
      <c r="D23" s="91"/>
      <c r="E23" s="91"/>
      <c r="F23" s="25"/>
      <c r="G23" s="25"/>
      <c r="H23" s="25"/>
      <c r="I23" s="25"/>
      <c r="J23" s="25"/>
      <c r="K23" s="25"/>
      <c r="L23" s="25"/>
      <c r="M23" s="25"/>
      <c r="N23" s="26"/>
    </row>
    <row r="24" s="9" customFormat="1" customHeight="1" spans="1:14">
      <c r="A24" s="22">
        <v>18</v>
      </c>
      <c r="B24" s="90"/>
      <c r="C24" s="24"/>
      <c r="D24" s="91"/>
      <c r="E24" s="91"/>
      <c r="F24" s="25"/>
      <c r="G24" s="25"/>
      <c r="H24" s="25"/>
      <c r="I24" s="25"/>
      <c r="J24" s="25"/>
      <c r="K24" s="25"/>
      <c r="L24" s="25"/>
      <c r="M24" s="25"/>
      <c r="N24" s="26"/>
    </row>
    <row r="25" s="9" customFormat="1" customHeight="1" spans="1:14">
      <c r="A25" s="22">
        <v>19</v>
      </c>
      <c r="B25" s="90"/>
      <c r="C25" s="24"/>
      <c r="D25" s="91"/>
      <c r="E25" s="91"/>
      <c r="F25" s="25"/>
      <c r="G25" s="25"/>
      <c r="H25" s="25"/>
      <c r="I25" s="25"/>
      <c r="J25" s="25"/>
      <c r="K25" s="25"/>
      <c r="L25" s="25"/>
      <c r="M25" s="25"/>
      <c r="N25" s="26"/>
    </row>
    <row r="26" s="9" customFormat="1" customHeight="1" spans="1:14">
      <c r="A26" s="22">
        <v>20</v>
      </c>
      <c r="B26" s="90"/>
      <c r="C26" s="24"/>
      <c r="D26" s="91"/>
      <c r="E26" s="91"/>
      <c r="F26" s="25"/>
      <c r="G26" s="25"/>
      <c r="H26" s="25"/>
      <c r="I26" s="25"/>
      <c r="J26" s="25"/>
      <c r="K26" s="25"/>
      <c r="L26" s="25"/>
      <c r="M26" s="25"/>
      <c r="N26" s="26"/>
    </row>
    <row r="27" s="9" customFormat="1" customHeight="1" spans="1:14">
      <c r="A27" s="27" t="s">
        <v>384</v>
      </c>
      <c r="B27" s="28"/>
      <c r="C27" s="28"/>
      <c r="D27" s="29"/>
      <c r="E27" s="29"/>
      <c r="F27" s="30">
        <f>SUM(F7:F26)</f>
        <v>0</v>
      </c>
      <c r="G27" s="30"/>
      <c r="H27" s="30"/>
      <c r="I27" s="30"/>
      <c r="J27" s="30"/>
      <c r="K27" s="30"/>
      <c r="L27" s="30"/>
      <c r="M27" s="30">
        <f>SUM(M7:M26)</f>
        <v>0</v>
      </c>
      <c r="N27" s="31"/>
    </row>
    <row r="28" s="10" customFormat="1" customHeight="1" spans="1:14">
      <c r="A28" s="32"/>
      <c r="D28" s="33"/>
      <c r="E28" s="33"/>
      <c r="F28" s="33"/>
      <c r="G28" s="33"/>
      <c r="H28" s="33"/>
      <c r="I28" s="33"/>
      <c r="J28" s="33"/>
      <c r="K28" s="33"/>
      <c r="L28" s="33"/>
      <c r="M28" s="33"/>
      <c r="N28" s="34"/>
    </row>
    <row r="29" s="10" customFormat="1" customHeight="1" spans="1:14">
      <c r="A29" s="35" t="str">
        <f>表头信息!D8&amp;表头信息!E8</f>
        <v>产权持有单位填表人：谭勃</v>
      </c>
      <c r="B29" s="35"/>
      <c r="C29" s="35"/>
      <c r="D29" s="36"/>
      <c r="E29" s="36"/>
      <c r="F29" s="37" t="str">
        <f>表头信息!D20&amp;表头信息!E23</f>
        <v>评估人员：柳青、殷涛</v>
      </c>
      <c r="G29" s="37"/>
      <c r="H29" s="37"/>
      <c r="I29" s="37"/>
      <c r="J29" s="37"/>
      <c r="K29" s="37"/>
      <c r="L29" s="37"/>
      <c r="M29" s="37"/>
      <c r="N29" s="37"/>
    </row>
    <row r="30" s="10" customFormat="1" customHeight="1" spans="1:13">
      <c r="A30" s="38" t="str">
        <f>表头信息!D11&amp;表头信息!E11</f>
        <v>填表日期：2022年11月2日</v>
      </c>
      <c r="B30" s="36"/>
      <c r="C30" s="36"/>
      <c r="D30" s="36"/>
      <c r="F30" s="39"/>
      <c r="G30" s="39"/>
      <c r="H30" s="39"/>
      <c r="I30" s="39"/>
      <c r="J30" s="39"/>
      <c r="K30" s="39"/>
      <c r="L30" s="39"/>
      <c r="M30" s="39"/>
    </row>
    <row r="31" customHeight="1" spans="4:13">
      <c r="D31" s="71"/>
      <c r="E31" s="71"/>
      <c r="F31" s="71"/>
      <c r="G31" s="71"/>
      <c r="H31" s="71"/>
      <c r="I31" s="71"/>
      <c r="J31" s="71"/>
      <c r="K31" s="71"/>
      <c r="L31" s="71"/>
      <c r="M31" s="71"/>
    </row>
  </sheetData>
  <protectedRanges>
    <protectedRange sqref="A7:N26" name="区域2"/>
  </protectedRanges>
  <mergeCells count="16">
    <mergeCell ref="A1:N1"/>
    <mergeCell ref="A2:N2"/>
    <mergeCell ref="A4:D4"/>
    <mergeCell ref="G5:L5"/>
    <mergeCell ref="A27:D27"/>
    <mergeCell ref="D28:M28"/>
    <mergeCell ref="A29:C29"/>
    <mergeCell ref="F29:N29"/>
    <mergeCell ref="A5:A6"/>
    <mergeCell ref="B5:B6"/>
    <mergeCell ref="C5:C6"/>
    <mergeCell ref="D5:D6"/>
    <mergeCell ref="E5:E6"/>
    <mergeCell ref="F5:F6"/>
    <mergeCell ref="M5:M6"/>
    <mergeCell ref="N5:N6"/>
  </mergeCells>
  <hyperlinks>
    <hyperlink ref="A1:N1" location="'5-流动负债汇总'!B16" display="=&quot;其他应付款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9976" name="Check Box 72" r:id="rId4">
              <controlPr defaultSize="0">
                <anchor moveWithCells="1">
                  <from>
                    <xdr:col>14</xdr:col>
                    <xdr:colOff>273050</xdr:colOff>
                    <xdr:row>0</xdr:row>
                    <xdr:rowOff>171450</xdr:rowOff>
                  </from>
                  <to>
                    <xdr:col>16</xdr:col>
                    <xdr:colOff>444500</xdr:colOff>
                    <xdr:row>2</xdr:row>
                    <xdr:rowOff>101600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31"/>
  <sheetViews>
    <sheetView view="pageBreakPreview" zoomScaleNormal="100" workbookViewId="0">
      <pane xSplit="1" ySplit="6" topLeftCell="B7" activePane="bottomRight" state="frozen"/>
      <selection/>
      <selection pane="topRight"/>
      <selection pane="bottomLeft"/>
      <selection pane="bottomRight" activeCell="A1" sqref="A1:L1"/>
    </sheetView>
  </sheetViews>
  <sheetFormatPr defaultColWidth="8.66666666666667" defaultRowHeight="15.75" customHeight="1"/>
  <cols>
    <col min="1" max="1" width="5.33333333333333" style="11" customWidth="1"/>
    <col min="2" max="2" width="15.75" style="11" customWidth="1"/>
    <col min="3" max="3" width="17.5" style="11" customWidth="1"/>
    <col min="4" max="4" width="10.8333333333333" style="11" customWidth="1"/>
    <col min="5" max="5" width="6.5" style="11" customWidth="1"/>
    <col min="6" max="6" width="11.25" style="11" customWidth="1"/>
    <col min="7" max="7" width="7.83333333333333" style="11" customWidth="1"/>
    <col min="8" max="9" width="12.25" style="11" customWidth="1"/>
    <col min="10" max="10" width="8.83333333333333" style="11" customWidth="1"/>
    <col min="11" max="11" width="8.33333333333333" style="11" customWidth="1"/>
    <col min="12" max="12" width="13.3333333333333" style="11" customWidth="1"/>
    <col min="13" max="32" width="9" style="11"/>
    <col min="33" max="16384" width="8.66666666666667" style="11"/>
  </cols>
  <sheetData>
    <row r="1" s="7" customFormat="1" ht="30" customHeight="1" spans="1:13">
      <c r="A1" s="12" t="str">
        <f>"货币资金—其他货币资金评估"&amp;表头信息!E35</f>
        <v>货币资金—其他货币资金评估明细表</v>
      </c>
      <c r="B1" s="12"/>
      <c r="C1" s="12"/>
      <c r="D1" s="12"/>
      <c r="E1" s="12"/>
      <c r="F1" s="12"/>
      <c r="G1" s="12"/>
      <c r="H1" s="12"/>
      <c r="I1" s="46"/>
      <c r="J1" s="46"/>
      <c r="K1" s="46"/>
      <c r="L1" s="46"/>
      <c r="M1" s="298"/>
    </row>
    <row r="2" customHeight="1" spans="1:12">
      <c r="A2" s="13" t="str">
        <f>表头信息!D5&amp;表头信息!E5</f>
        <v>评估基准日：2022年10月31日</v>
      </c>
      <c r="B2" s="13"/>
      <c r="C2" s="13"/>
      <c r="D2" s="13"/>
      <c r="E2" s="13"/>
      <c r="F2" s="13"/>
      <c r="G2" s="13"/>
      <c r="H2" s="13"/>
      <c r="I2" s="14"/>
      <c r="J2" s="14"/>
      <c r="K2" s="14"/>
      <c r="L2" s="14"/>
    </row>
    <row r="3" customHeight="1" spans="1:12">
      <c r="A3" s="13"/>
      <c r="B3" s="13"/>
      <c r="C3" s="13"/>
      <c r="D3" s="13"/>
      <c r="E3" s="13"/>
      <c r="F3" s="13"/>
      <c r="G3" s="13"/>
      <c r="H3" s="13"/>
      <c r="I3" s="14"/>
      <c r="J3" s="14"/>
      <c r="K3" s="14"/>
      <c r="L3" s="15" t="s">
        <v>323</v>
      </c>
    </row>
    <row r="4" customHeight="1" spans="1:12">
      <c r="A4" s="83" t="str">
        <f>表头信息!D2&amp;表头信息!E2</f>
        <v>产权持有单位：西安曲江楼观旅游农业开发有限公司</v>
      </c>
      <c r="B4" s="18"/>
      <c r="C4" s="18"/>
      <c r="D4" s="18"/>
      <c r="E4" s="18"/>
      <c r="F4" s="18"/>
      <c r="G4" s="18"/>
      <c r="H4" s="18"/>
      <c r="I4" s="18"/>
      <c r="J4" s="18"/>
      <c r="K4" s="18"/>
      <c r="L4" s="19" t="s">
        <v>3</v>
      </c>
    </row>
    <row r="5" s="8" customFormat="1" customHeight="1" spans="1:16">
      <c r="A5" s="20" t="s">
        <v>5</v>
      </c>
      <c r="B5" s="20" t="s">
        <v>324</v>
      </c>
      <c r="C5" s="20" t="s">
        <v>310</v>
      </c>
      <c r="D5" s="20" t="s">
        <v>325</v>
      </c>
      <c r="E5" s="20" t="s">
        <v>294</v>
      </c>
      <c r="F5" s="20" t="s">
        <v>295</v>
      </c>
      <c r="G5" s="20" t="s">
        <v>296</v>
      </c>
      <c r="H5" s="20" t="s">
        <v>238</v>
      </c>
      <c r="I5" s="20" t="s">
        <v>239</v>
      </c>
      <c r="J5" s="20" t="s">
        <v>240</v>
      </c>
      <c r="K5" s="20" t="s">
        <v>241</v>
      </c>
      <c r="L5" s="20" t="s">
        <v>8</v>
      </c>
      <c r="M5" s="89" t="s">
        <v>297</v>
      </c>
      <c r="N5" s="89" t="s">
        <v>311</v>
      </c>
      <c r="O5" s="89" t="s">
        <v>311</v>
      </c>
      <c r="P5" s="89" t="s">
        <v>312</v>
      </c>
    </row>
    <row r="6" s="8" customFormat="1" customHeight="1" spans="1:17">
      <c r="A6" s="21"/>
      <c r="B6" s="21"/>
      <c r="C6" s="21"/>
      <c r="D6" s="21"/>
      <c r="E6" s="21"/>
      <c r="F6" s="21"/>
      <c r="G6" s="21"/>
      <c r="H6" s="21"/>
      <c r="I6" s="21"/>
      <c r="J6" s="21"/>
      <c r="K6" s="21"/>
      <c r="L6" s="21"/>
      <c r="M6" s="89" t="s">
        <v>326</v>
      </c>
      <c r="N6" s="89" t="s">
        <v>318</v>
      </c>
      <c r="O6" s="89" t="s">
        <v>319</v>
      </c>
      <c r="P6" s="89" t="s">
        <v>320</v>
      </c>
      <c r="Q6" s="201" t="s">
        <v>303</v>
      </c>
    </row>
    <row r="7" s="9" customFormat="1" customHeight="1" spans="1:12">
      <c r="A7" s="22">
        <v>1</v>
      </c>
      <c r="B7" s="23"/>
      <c r="C7" s="23"/>
      <c r="D7" s="23"/>
      <c r="E7" s="22"/>
      <c r="F7" s="25"/>
      <c r="G7" s="73"/>
      <c r="H7" s="112"/>
      <c r="I7" s="112"/>
      <c r="J7" s="51">
        <f>I7-H7</f>
        <v>0</v>
      </c>
      <c r="K7" s="51">
        <f>IF(H7=0,0,J7/ABS(H7))*100</f>
        <v>0</v>
      </c>
      <c r="L7" s="26"/>
    </row>
    <row r="8" s="9" customFormat="1" customHeight="1" spans="1:12">
      <c r="A8" s="22">
        <v>2</v>
      </c>
      <c r="B8" s="23"/>
      <c r="C8" s="23"/>
      <c r="D8" s="23"/>
      <c r="E8" s="22"/>
      <c r="F8" s="25"/>
      <c r="G8" s="73"/>
      <c r="H8" s="112"/>
      <c r="I8" s="112"/>
      <c r="J8" s="51"/>
      <c r="K8" s="51"/>
      <c r="L8" s="26"/>
    </row>
    <row r="9" s="9" customFormat="1" customHeight="1" spans="1:12">
      <c r="A9" s="22">
        <v>3</v>
      </c>
      <c r="B9" s="23"/>
      <c r="C9" s="23"/>
      <c r="D9" s="23"/>
      <c r="E9" s="22"/>
      <c r="F9" s="25"/>
      <c r="G9" s="73"/>
      <c r="H9" s="112"/>
      <c r="I9" s="112"/>
      <c r="J9" s="51"/>
      <c r="K9" s="51"/>
      <c r="L9" s="26"/>
    </row>
    <row r="10" s="9" customFormat="1" customHeight="1" spans="1:12">
      <c r="A10" s="22">
        <v>4</v>
      </c>
      <c r="B10" s="23"/>
      <c r="C10" s="23"/>
      <c r="D10" s="23"/>
      <c r="E10" s="22"/>
      <c r="F10" s="25"/>
      <c r="G10" s="73"/>
      <c r="H10" s="112"/>
      <c r="I10" s="112"/>
      <c r="J10" s="51"/>
      <c r="K10" s="51"/>
      <c r="L10" s="26"/>
    </row>
    <row r="11" s="9" customFormat="1" customHeight="1" spans="1:12">
      <c r="A11" s="22">
        <v>5</v>
      </c>
      <c r="B11" s="23"/>
      <c r="C11" s="23"/>
      <c r="D11" s="23"/>
      <c r="E11" s="22"/>
      <c r="F11" s="25"/>
      <c r="G11" s="73"/>
      <c r="H11" s="112"/>
      <c r="I11" s="112"/>
      <c r="J11" s="51"/>
      <c r="K11" s="51"/>
      <c r="L11" s="26"/>
    </row>
    <row r="12" s="9" customFormat="1" customHeight="1" spans="1:12">
      <c r="A12" s="22">
        <v>6</v>
      </c>
      <c r="B12" s="23"/>
      <c r="C12" s="23"/>
      <c r="D12" s="23"/>
      <c r="E12" s="22"/>
      <c r="F12" s="25"/>
      <c r="G12" s="73"/>
      <c r="H12" s="112"/>
      <c r="I12" s="112"/>
      <c r="J12" s="51"/>
      <c r="K12" s="51"/>
      <c r="L12" s="26"/>
    </row>
    <row r="13" s="9" customFormat="1" customHeight="1" spans="1:12">
      <c r="A13" s="22">
        <v>7</v>
      </c>
      <c r="B13" s="23"/>
      <c r="C13" s="23"/>
      <c r="D13" s="23"/>
      <c r="E13" s="22"/>
      <c r="F13" s="25"/>
      <c r="G13" s="73"/>
      <c r="H13" s="112"/>
      <c r="I13" s="112"/>
      <c r="J13" s="51"/>
      <c r="K13" s="51"/>
      <c r="L13" s="26"/>
    </row>
    <row r="14" s="9" customFormat="1" customHeight="1" spans="1:12">
      <c r="A14" s="22">
        <v>8</v>
      </c>
      <c r="B14" s="23"/>
      <c r="C14" s="23"/>
      <c r="D14" s="23"/>
      <c r="E14" s="22"/>
      <c r="F14" s="25"/>
      <c r="G14" s="73"/>
      <c r="H14" s="112"/>
      <c r="I14" s="112"/>
      <c r="J14" s="51"/>
      <c r="K14" s="51"/>
      <c r="L14" s="26"/>
    </row>
    <row r="15" s="9" customFormat="1" customHeight="1" spans="1:12">
      <c r="A15" s="22">
        <v>9</v>
      </c>
      <c r="B15" s="23"/>
      <c r="C15" s="23"/>
      <c r="D15" s="23"/>
      <c r="E15" s="22"/>
      <c r="F15" s="25"/>
      <c r="G15" s="73"/>
      <c r="H15" s="112"/>
      <c r="I15" s="112"/>
      <c r="J15" s="51"/>
      <c r="K15" s="51"/>
      <c r="L15" s="26"/>
    </row>
    <row r="16" s="9" customFormat="1" customHeight="1" spans="1:12">
      <c r="A16" s="22">
        <v>10</v>
      </c>
      <c r="B16" s="23"/>
      <c r="C16" s="23"/>
      <c r="D16" s="23"/>
      <c r="E16" s="22"/>
      <c r="F16" s="25"/>
      <c r="G16" s="73"/>
      <c r="H16" s="112"/>
      <c r="I16" s="112"/>
      <c r="J16" s="51"/>
      <c r="K16" s="51"/>
      <c r="L16" s="26"/>
    </row>
    <row r="17" s="9" customFormat="1" customHeight="1" spans="1:12">
      <c r="A17" s="22">
        <v>11</v>
      </c>
      <c r="B17" s="23"/>
      <c r="C17" s="23"/>
      <c r="D17" s="23"/>
      <c r="E17" s="22"/>
      <c r="F17" s="25"/>
      <c r="G17" s="73"/>
      <c r="H17" s="112"/>
      <c r="I17" s="112"/>
      <c r="J17" s="51"/>
      <c r="K17" s="51"/>
      <c r="L17" s="26"/>
    </row>
    <row r="18" s="9" customFormat="1" customHeight="1" spans="1:12">
      <c r="A18" s="22">
        <v>12</v>
      </c>
      <c r="B18" s="23"/>
      <c r="C18" s="23"/>
      <c r="D18" s="23"/>
      <c r="E18" s="22"/>
      <c r="F18" s="25"/>
      <c r="G18" s="73"/>
      <c r="H18" s="112"/>
      <c r="I18" s="112"/>
      <c r="J18" s="51"/>
      <c r="K18" s="51"/>
      <c r="L18" s="26"/>
    </row>
    <row r="19" s="9" customFormat="1" customHeight="1" spans="1:12">
      <c r="A19" s="22">
        <v>13</v>
      </c>
      <c r="B19" s="23"/>
      <c r="C19" s="23"/>
      <c r="D19" s="23"/>
      <c r="E19" s="22"/>
      <c r="F19" s="25"/>
      <c r="G19" s="73"/>
      <c r="H19" s="112"/>
      <c r="I19" s="112"/>
      <c r="J19" s="51"/>
      <c r="K19" s="51"/>
      <c r="L19" s="26"/>
    </row>
    <row r="20" s="9" customFormat="1" customHeight="1" spans="1:12">
      <c r="A20" s="22">
        <v>14</v>
      </c>
      <c r="B20" s="23"/>
      <c r="C20" s="23"/>
      <c r="D20" s="23"/>
      <c r="E20" s="22"/>
      <c r="F20" s="25"/>
      <c r="G20" s="73"/>
      <c r="H20" s="112"/>
      <c r="I20" s="112"/>
      <c r="J20" s="51"/>
      <c r="K20" s="51"/>
      <c r="L20" s="26"/>
    </row>
    <row r="21" s="9" customFormat="1" customHeight="1" spans="1:12">
      <c r="A21" s="22">
        <v>15</v>
      </c>
      <c r="B21" s="23"/>
      <c r="C21" s="23"/>
      <c r="D21" s="23"/>
      <c r="E21" s="22"/>
      <c r="F21" s="25"/>
      <c r="G21" s="73"/>
      <c r="H21" s="112"/>
      <c r="I21" s="112"/>
      <c r="J21" s="51"/>
      <c r="K21" s="51"/>
      <c r="L21" s="26"/>
    </row>
    <row r="22" s="9" customFormat="1" customHeight="1" spans="1:12">
      <c r="A22" s="22">
        <v>16</v>
      </c>
      <c r="B22" s="23"/>
      <c r="C22" s="23"/>
      <c r="D22" s="23"/>
      <c r="E22" s="22"/>
      <c r="F22" s="25"/>
      <c r="G22" s="73"/>
      <c r="H22" s="112"/>
      <c r="I22" s="112"/>
      <c r="J22" s="51"/>
      <c r="K22" s="51"/>
      <c r="L22" s="26"/>
    </row>
    <row r="23" s="9" customFormat="1" customHeight="1" spans="1:12">
      <c r="A23" s="22">
        <v>17</v>
      </c>
      <c r="B23" s="23"/>
      <c r="C23" s="23"/>
      <c r="D23" s="23"/>
      <c r="E23" s="22"/>
      <c r="F23" s="25"/>
      <c r="G23" s="73"/>
      <c r="H23" s="112"/>
      <c r="I23" s="112"/>
      <c r="J23" s="51"/>
      <c r="K23" s="51"/>
      <c r="L23" s="26"/>
    </row>
    <row r="24" s="9" customFormat="1" customHeight="1" spans="1:12">
      <c r="A24" s="22">
        <v>18</v>
      </c>
      <c r="B24" s="23"/>
      <c r="C24" s="23"/>
      <c r="D24" s="23"/>
      <c r="E24" s="22"/>
      <c r="F24" s="25"/>
      <c r="G24" s="73"/>
      <c r="H24" s="112"/>
      <c r="I24" s="112"/>
      <c r="J24" s="51"/>
      <c r="K24" s="51"/>
      <c r="L24" s="26"/>
    </row>
    <row r="25" s="9" customFormat="1" customHeight="1" spans="1:12">
      <c r="A25" s="22">
        <v>19</v>
      </c>
      <c r="B25" s="23"/>
      <c r="C25" s="23"/>
      <c r="D25" s="23"/>
      <c r="E25" s="22"/>
      <c r="F25" s="25"/>
      <c r="G25" s="73"/>
      <c r="H25" s="112"/>
      <c r="I25" s="112"/>
      <c r="J25" s="51"/>
      <c r="K25" s="51"/>
      <c r="L25" s="26"/>
    </row>
    <row r="26" s="9" customFormat="1" customHeight="1" spans="1:12">
      <c r="A26" s="22">
        <v>20</v>
      </c>
      <c r="B26" s="23"/>
      <c r="C26" s="23"/>
      <c r="D26" s="23"/>
      <c r="E26" s="22"/>
      <c r="F26" s="25"/>
      <c r="G26" s="73"/>
      <c r="H26" s="112"/>
      <c r="I26" s="112"/>
      <c r="J26" s="51"/>
      <c r="K26" s="51"/>
      <c r="L26" s="26"/>
    </row>
    <row r="27" s="9" customFormat="1" customHeight="1" spans="1:12">
      <c r="A27" s="27" t="s">
        <v>322</v>
      </c>
      <c r="B27" s="28"/>
      <c r="C27" s="28"/>
      <c r="D27" s="28"/>
      <c r="E27" s="28"/>
      <c r="F27" s="28"/>
      <c r="G27" s="29"/>
      <c r="H27" s="103">
        <f>SUM(H7:H26)</f>
        <v>0</v>
      </c>
      <c r="I27" s="103">
        <f>SUM(I7:I26)</f>
        <v>0</v>
      </c>
      <c r="J27" s="103">
        <f>IF(SUM(J7:J26)-(I27-H27)&lt;0.001,SUM(J7:J26),"false")</f>
        <v>0</v>
      </c>
      <c r="K27" s="51">
        <f>IF(H27=0,0,J27/ABS(H27))*100</f>
        <v>0</v>
      </c>
      <c r="L27" s="31"/>
    </row>
    <row r="28" s="10" customFormat="1" customHeight="1" spans="1:12">
      <c r="A28" s="32"/>
      <c r="E28" s="33"/>
      <c r="F28" s="33"/>
      <c r="G28" s="33"/>
      <c r="H28" s="34"/>
      <c r="I28" s="34"/>
      <c r="J28" s="34"/>
      <c r="K28" s="34"/>
      <c r="L28" s="34"/>
    </row>
    <row r="29" s="10" customFormat="1" customHeight="1" spans="1:12">
      <c r="A29" s="35" t="str">
        <f>表头信息!D8&amp;表头信息!E8</f>
        <v>产权持有单位填表人：谭勃</v>
      </c>
      <c r="B29" s="35"/>
      <c r="C29" s="35"/>
      <c r="D29" s="35"/>
      <c r="E29" s="35"/>
      <c r="F29" s="35"/>
      <c r="G29" s="39"/>
      <c r="I29" s="70" t="str">
        <f>表头信息!D20&amp;表头信息!E23</f>
        <v>评估人员：柳青、殷涛</v>
      </c>
      <c r="J29" s="98"/>
      <c r="K29" s="98"/>
      <c r="L29" s="98"/>
    </row>
    <row r="30" s="10" customFormat="1" customHeight="1" spans="1:11">
      <c r="A30" s="38" t="str">
        <f>表头信息!D11&amp;表头信息!E11</f>
        <v>填表日期：2022年11月2日</v>
      </c>
      <c r="B30" s="36"/>
      <c r="C30" s="36"/>
      <c r="D30" s="36"/>
      <c r="E30" s="36"/>
      <c r="F30" s="39"/>
      <c r="G30" s="39"/>
      <c r="I30" s="39"/>
      <c r="J30" s="39"/>
      <c r="K30" s="39"/>
    </row>
    <row r="31" customHeight="1" spans="5:7">
      <c r="E31" s="71"/>
      <c r="F31" s="71"/>
      <c r="G31" s="71"/>
    </row>
  </sheetData>
  <protectedRanges>
    <protectedRange sqref="L7:L26 A7:H26" name="区域1"/>
    <protectedRange sqref="I7:I26" name="区域1_1"/>
  </protectedRanges>
  <mergeCells count="18">
    <mergeCell ref="A1:L1"/>
    <mergeCell ref="A2:L2"/>
    <mergeCell ref="A27:G27"/>
    <mergeCell ref="E28:G28"/>
    <mergeCell ref="A29:F29"/>
    <mergeCell ref="I29:L29"/>
    <mergeCell ref="A5:A6"/>
    <mergeCell ref="B5:B6"/>
    <mergeCell ref="C5:C6"/>
    <mergeCell ref="D5:D6"/>
    <mergeCell ref="E5:E6"/>
    <mergeCell ref="F5:F6"/>
    <mergeCell ref="G5:G6"/>
    <mergeCell ref="H5:H6"/>
    <mergeCell ref="I5:I6"/>
    <mergeCell ref="J5:J6"/>
    <mergeCell ref="K5:K6"/>
    <mergeCell ref="L5:L6"/>
  </mergeCells>
  <conditionalFormatting sqref="M5:P6">
    <cfRule type="expression" dxfId="0" priority="1" stopIfTrue="1">
      <formula>$N$8=""</formula>
    </cfRule>
  </conditionalFormatting>
  <hyperlinks>
    <hyperlink ref="A1:M1" location="'3-1货币资金汇总表'!B9" display="=&quot;货币资金—其他货币资金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91614" name="Check Box 478" r:id="rId3">
              <controlPr defaultSize="0">
                <anchor moveWithCells="1">
                  <from>
                    <xdr:col>13</xdr:col>
                    <xdr:colOff>88900</xdr:colOff>
                    <xdr:row>0</xdr:row>
                    <xdr:rowOff>76200</xdr:rowOff>
                  </from>
                  <to>
                    <xdr:col>14</xdr:col>
                    <xdr:colOff>228600</xdr:colOff>
                    <xdr:row>1</xdr:row>
                    <xdr:rowOff>0</xdr:rowOff>
                  </to>
                </anchor>
              </controlPr>
            </control>
          </mc:Choice>
        </mc:AlternateContent>
      </controls>
    </mc:Choice>
  </mc:AlternateContent>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28"/>
  <sheetViews>
    <sheetView view="pageBreakPreview" zoomScale="85" zoomScaleNormal="100" workbookViewId="0">
      <pane xSplit="1" ySplit="6" topLeftCell="B7" activePane="bottomRight" state="frozen"/>
      <selection/>
      <selection pane="topRight"/>
      <selection pane="bottomLeft"/>
      <selection pane="bottomRight" activeCell="L25" sqref="L25"/>
    </sheetView>
  </sheetViews>
  <sheetFormatPr defaultColWidth="8.66666666666667" defaultRowHeight="15.75" customHeight="1"/>
  <cols>
    <col min="1" max="1" width="4.33333333333333" style="11" customWidth="1"/>
    <col min="2" max="2" width="18.8333333333333" style="11" customWidth="1"/>
    <col min="3" max="6" width="9.25" style="11" customWidth="1"/>
    <col min="7" max="11" width="11" style="11" customWidth="1"/>
    <col min="12" max="12" width="15.5833333333333" style="11" customWidth="1"/>
    <col min="13" max="32" width="9" style="11"/>
    <col min="33" max="16384" width="8.66666666666667" style="11"/>
  </cols>
  <sheetData>
    <row r="1" s="7" customFormat="1" ht="30" customHeight="1" spans="1:12">
      <c r="A1" s="12" t="str">
        <f>"持有待售负债评估"&amp;表头信息!E35</f>
        <v>持有待售负债评估明细表</v>
      </c>
      <c r="B1" s="12"/>
      <c r="C1" s="12"/>
      <c r="D1" s="12"/>
      <c r="E1" s="12"/>
      <c r="F1" s="12"/>
      <c r="G1" s="12"/>
      <c r="H1" s="46"/>
      <c r="I1" s="46"/>
      <c r="J1" s="46"/>
      <c r="K1" s="46"/>
      <c r="L1" s="46"/>
    </row>
    <row r="2" customHeight="1" spans="1:13">
      <c r="A2" s="13" t="str">
        <f>表头信息!D5&amp;表头信息!E5</f>
        <v>评估基准日：2022年10月31日</v>
      </c>
      <c r="B2" s="13"/>
      <c r="C2" s="13"/>
      <c r="D2" s="13"/>
      <c r="E2" s="13"/>
      <c r="F2" s="13"/>
      <c r="G2" s="13"/>
      <c r="H2" s="13"/>
      <c r="I2" s="14"/>
      <c r="J2" s="14"/>
      <c r="K2" s="14"/>
      <c r="L2" s="14"/>
      <c r="M2" s="85"/>
    </row>
    <row r="3" customHeight="1" spans="1:13">
      <c r="A3" s="13"/>
      <c r="B3" s="13"/>
      <c r="C3" s="13"/>
      <c r="D3" s="13"/>
      <c r="E3" s="13"/>
      <c r="F3" s="13"/>
      <c r="G3" s="13"/>
      <c r="H3" s="13"/>
      <c r="I3" s="14"/>
      <c r="J3" s="14"/>
      <c r="K3" s="15" t="s">
        <v>1031</v>
      </c>
      <c r="L3" s="86"/>
      <c r="M3" s="85"/>
    </row>
    <row r="4" customHeight="1" spans="1:12">
      <c r="A4" s="83" t="str">
        <f>表头信息!D2&amp;表头信息!E2</f>
        <v>产权持有单位：西安曲江楼观旅游农业开发有限公司</v>
      </c>
      <c r="B4" s="18"/>
      <c r="C4" s="18"/>
      <c r="D4" s="18"/>
      <c r="E4" s="18"/>
      <c r="F4" s="18"/>
      <c r="G4" s="18"/>
      <c r="H4" s="18"/>
      <c r="I4" s="18"/>
      <c r="J4" s="87" t="s">
        <v>3</v>
      </c>
      <c r="K4" s="88"/>
      <c r="L4" s="88"/>
    </row>
    <row r="5" s="8" customFormat="1" customHeight="1" spans="1:18">
      <c r="A5" s="20" t="s">
        <v>5</v>
      </c>
      <c r="B5" s="20" t="s">
        <v>548</v>
      </c>
      <c r="C5" s="20" t="s">
        <v>549</v>
      </c>
      <c r="D5" s="20" t="s">
        <v>550</v>
      </c>
      <c r="E5" s="20" t="s">
        <v>520</v>
      </c>
      <c r="F5" s="20" t="s">
        <v>586</v>
      </c>
      <c r="G5" s="20" t="s">
        <v>551</v>
      </c>
      <c r="H5" s="20" t="s">
        <v>238</v>
      </c>
      <c r="I5" s="20" t="s">
        <v>239</v>
      </c>
      <c r="J5" s="20" t="s">
        <v>240</v>
      </c>
      <c r="K5" s="20" t="s">
        <v>241</v>
      </c>
      <c r="L5" s="20" t="s">
        <v>8</v>
      </c>
      <c r="M5" s="89" t="s">
        <v>297</v>
      </c>
      <c r="N5" s="89" t="s">
        <v>552</v>
      </c>
      <c r="O5" s="89" t="s">
        <v>553</v>
      </c>
      <c r="P5" s="89" t="s">
        <v>345</v>
      </c>
      <c r="Q5" s="89" t="s">
        <v>303</v>
      </c>
      <c r="R5" s="89" t="s">
        <v>554</v>
      </c>
    </row>
    <row r="6" s="8" customFormat="1" customHeight="1" spans="1:18">
      <c r="A6" s="21"/>
      <c r="B6" s="21"/>
      <c r="C6" s="21"/>
      <c r="D6" s="21"/>
      <c r="E6" s="21"/>
      <c r="F6" s="21"/>
      <c r="G6" s="21"/>
      <c r="H6" s="21"/>
      <c r="I6" s="21"/>
      <c r="J6" s="21"/>
      <c r="K6" s="21" t="s">
        <v>314</v>
      </c>
      <c r="L6" s="21"/>
      <c r="M6" s="89"/>
      <c r="N6" s="89" t="s">
        <v>347</v>
      </c>
      <c r="O6" s="89" t="s">
        <v>555</v>
      </c>
      <c r="P6" s="89" t="s">
        <v>348</v>
      </c>
      <c r="Q6" s="89" t="s">
        <v>488</v>
      </c>
      <c r="R6" s="89" t="s">
        <v>518</v>
      </c>
    </row>
    <row r="7" s="9" customFormat="1" customHeight="1" spans="1:12">
      <c r="A7" s="22">
        <v>1</v>
      </c>
      <c r="B7" s="23"/>
      <c r="C7" s="22"/>
      <c r="D7" s="24"/>
      <c r="E7" s="24"/>
      <c r="F7" s="73"/>
      <c r="G7" s="25"/>
      <c r="H7" s="25"/>
      <c r="I7" s="25"/>
      <c r="J7" s="51">
        <f t="shared" ref="J7:J25" si="0">I7-H7</f>
        <v>0</v>
      </c>
      <c r="K7" s="51">
        <f t="shared" ref="K7:K25" si="1">IF(H7=0,0,J7/ABS(H7))*100</f>
        <v>0</v>
      </c>
      <c r="L7" s="26"/>
    </row>
    <row r="8" s="9" customFormat="1" customHeight="1" spans="1:12">
      <c r="A8" s="22">
        <v>2</v>
      </c>
      <c r="B8" s="23"/>
      <c r="C8" s="22"/>
      <c r="D8" s="24"/>
      <c r="E8" s="24"/>
      <c r="F8" s="73"/>
      <c r="G8" s="25"/>
      <c r="H8" s="25"/>
      <c r="I8" s="25"/>
      <c r="J8" s="51">
        <f t="shared" si="0"/>
        <v>0</v>
      </c>
      <c r="K8" s="51">
        <f t="shared" si="1"/>
        <v>0</v>
      </c>
      <c r="L8" s="26"/>
    </row>
    <row r="9" s="9" customFormat="1" customHeight="1" spans="1:12">
      <c r="A9" s="22">
        <v>3</v>
      </c>
      <c r="B9" s="23"/>
      <c r="C9" s="22"/>
      <c r="D9" s="24"/>
      <c r="E9" s="24"/>
      <c r="F9" s="73"/>
      <c r="G9" s="25"/>
      <c r="H9" s="25"/>
      <c r="I9" s="25"/>
      <c r="J9" s="51">
        <f t="shared" si="0"/>
        <v>0</v>
      </c>
      <c r="K9" s="51">
        <f t="shared" si="1"/>
        <v>0</v>
      </c>
      <c r="L9" s="26"/>
    </row>
    <row r="10" s="9" customFormat="1" customHeight="1" spans="1:12">
      <c r="A10" s="22">
        <v>4</v>
      </c>
      <c r="B10" s="23"/>
      <c r="C10" s="22"/>
      <c r="D10" s="24"/>
      <c r="E10" s="24"/>
      <c r="F10" s="73"/>
      <c r="G10" s="25"/>
      <c r="H10" s="25"/>
      <c r="I10" s="25"/>
      <c r="J10" s="51">
        <f t="shared" si="0"/>
        <v>0</v>
      </c>
      <c r="K10" s="51">
        <f t="shared" si="1"/>
        <v>0</v>
      </c>
      <c r="L10" s="26"/>
    </row>
    <row r="11" s="9" customFormat="1" customHeight="1" spans="1:12">
      <c r="A11" s="22">
        <v>5</v>
      </c>
      <c r="B11" s="23"/>
      <c r="C11" s="22"/>
      <c r="D11" s="24"/>
      <c r="E11" s="24"/>
      <c r="F11" s="73"/>
      <c r="G11" s="25"/>
      <c r="H11" s="25"/>
      <c r="I11" s="25"/>
      <c r="J11" s="51">
        <f t="shared" si="0"/>
        <v>0</v>
      </c>
      <c r="K11" s="51">
        <f t="shared" si="1"/>
        <v>0</v>
      </c>
      <c r="L11" s="26"/>
    </row>
    <row r="12" s="9" customFormat="1" customHeight="1" spans="1:12">
      <c r="A12" s="22">
        <v>6</v>
      </c>
      <c r="B12" s="23"/>
      <c r="C12" s="22"/>
      <c r="D12" s="24"/>
      <c r="E12" s="24"/>
      <c r="F12" s="73"/>
      <c r="G12" s="25"/>
      <c r="H12" s="25"/>
      <c r="I12" s="25"/>
      <c r="J12" s="51">
        <f t="shared" si="0"/>
        <v>0</v>
      </c>
      <c r="K12" s="51">
        <f t="shared" si="1"/>
        <v>0</v>
      </c>
      <c r="L12" s="26"/>
    </row>
    <row r="13" s="9" customFormat="1" customHeight="1" spans="1:12">
      <c r="A13" s="22">
        <v>7</v>
      </c>
      <c r="B13" s="23"/>
      <c r="C13" s="22"/>
      <c r="D13" s="24"/>
      <c r="E13" s="24"/>
      <c r="F13" s="73"/>
      <c r="G13" s="25"/>
      <c r="H13" s="25"/>
      <c r="I13" s="25"/>
      <c r="J13" s="51">
        <f t="shared" si="0"/>
        <v>0</v>
      </c>
      <c r="K13" s="51">
        <f t="shared" si="1"/>
        <v>0</v>
      </c>
      <c r="L13" s="26"/>
    </row>
    <row r="14" s="9" customFormat="1" customHeight="1" spans="1:12">
      <c r="A14" s="22">
        <v>8</v>
      </c>
      <c r="B14" s="23"/>
      <c r="C14" s="22"/>
      <c r="D14" s="24"/>
      <c r="E14" s="24"/>
      <c r="F14" s="73"/>
      <c r="G14" s="25"/>
      <c r="H14" s="25"/>
      <c r="I14" s="25"/>
      <c r="J14" s="51">
        <f t="shared" si="0"/>
        <v>0</v>
      </c>
      <c r="K14" s="51">
        <f t="shared" si="1"/>
        <v>0</v>
      </c>
      <c r="L14" s="26"/>
    </row>
    <row r="15" s="9" customFormat="1" customHeight="1" spans="1:12">
      <c r="A15" s="22">
        <v>9</v>
      </c>
      <c r="B15" s="23"/>
      <c r="C15" s="22"/>
      <c r="D15" s="24"/>
      <c r="E15" s="24"/>
      <c r="F15" s="73"/>
      <c r="G15" s="25"/>
      <c r="H15" s="25"/>
      <c r="I15" s="25"/>
      <c r="J15" s="51">
        <f t="shared" si="0"/>
        <v>0</v>
      </c>
      <c r="K15" s="51">
        <f t="shared" si="1"/>
        <v>0</v>
      </c>
      <c r="L15" s="26"/>
    </row>
    <row r="16" s="9" customFormat="1" customHeight="1" spans="1:12">
      <c r="A16" s="22">
        <v>10</v>
      </c>
      <c r="B16" s="23"/>
      <c r="C16" s="22"/>
      <c r="D16" s="24"/>
      <c r="E16" s="24"/>
      <c r="F16" s="73"/>
      <c r="G16" s="25"/>
      <c r="H16" s="25"/>
      <c r="I16" s="25"/>
      <c r="J16" s="51">
        <f t="shared" si="0"/>
        <v>0</v>
      </c>
      <c r="K16" s="51">
        <f t="shared" si="1"/>
        <v>0</v>
      </c>
      <c r="L16" s="26"/>
    </row>
    <row r="17" s="9" customFormat="1" customHeight="1" spans="1:12">
      <c r="A17" s="22">
        <v>11</v>
      </c>
      <c r="B17" s="23"/>
      <c r="C17" s="22"/>
      <c r="D17" s="24"/>
      <c r="E17" s="24"/>
      <c r="F17" s="73"/>
      <c r="G17" s="25"/>
      <c r="H17" s="25"/>
      <c r="I17" s="25"/>
      <c r="J17" s="51">
        <f t="shared" si="0"/>
        <v>0</v>
      </c>
      <c r="K17" s="51">
        <f t="shared" si="1"/>
        <v>0</v>
      </c>
      <c r="L17" s="26"/>
    </row>
    <row r="18" s="9" customFormat="1" customHeight="1" spans="1:12">
      <c r="A18" s="22">
        <v>12</v>
      </c>
      <c r="B18" s="23"/>
      <c r="C18" s="22"/>
      <c r="D18" s="24"/>
      <c r="E18" s="24"/>
      <c r="F18" s="73"/>
      <c r="G18" s="25"/>
      <c r="H18" s="25"/>
      <c r="I18" s="25"/>
      <c r="J18" s="51">
        <f t="shared" si="0"/>
        <v>0</v>
      </c>
      <c r="K18" s="51">
        <f t="shared" si="1"/>
        <v>0</v>
      </c>
      <c r="L18" s="26"/>
    </row>
    <row r="19" s="9" customFormat="1" customHeight="1" spans="1:12">
      <c r="A19" s="22">
        <v>13</v>
      </c>
      <c r="B19" s="23"/>
      <c r="C19" s="22"/>
      <c r="D19" s="24"/>
      <c r="E19" s="24"/>
      <c r="F19" s="73"/>
      <c r="G19" s="25"/>
      <c r="H19" s="25"/>
      <c r="I19" s="25"/>
      <c r="J19" s="51">
        <f t="shared" si="0"/>
        <v>0</v>
      </c>
      <c r="K19" s="51">
        <f t="shared" si="1"/>
        <v>0</v>
      </c>
      <c r="L19" s="26"/>
    </row>
    <row r="20" s="9" customFormat="1" customHeight="1" spans="1:12">
      <c r="A20" s="22">
        <v>14</v>
      </c>
      <c r="B20" s="23"/>
      <c r="C20" s="22"/>
      <c r="D20" s="24"/>
      <c r="E20" s="24"/>
      <c r="F20" s="73"/>
      <c r="G20" s="25"/>
      <c r="H20" s="25"/>
      <c r="I20" s="25"/>
      <c r="J20" s="51">
        <f t="shared" si="0"/>
        <v>0</v>
      </c>
      <c r="K20" s="51">
        <f t="shared" si="1"/>
        <v>0</v>
      </c>
      <c r="L20" s="26"/>
    </row>
    <row r="21" s="9" customFormat="1" customHeight="1" spans="1:12">
      <c r="A21" s="22">
        <v>15</v>
      </c>
      <c r="B21" s="23"/>
      <c r="C21" s="22"/>
      <c r="D21" s="24"/>
      <c r="E21" s="24"/>
      <c r="F21" s="73"/>
      <c r="G21" s="25"/>
      <c r="H21" s="25"/>
      <c r="I21" s="25"/>
      <c r="J21" s="51">
        <f t="shared" si="0"/>
        <v>0</v>
      </c>
      <c r="K21" s="51">
        <f t="shared" si="1"/>
        <v>0</v>
      </c>
      <c r="L21" s="26"/>
    </row>
    <row r="22" s="9" customFormat="1" customHeight="1" spans="1:12">
      <c r="A22" s="22">
        <v>16</v>
      </c>
      <c r="B22" s="23"/>
      <c r="C22" s="22"/>
      <c r="D22" s="24"/>
      <c r="E22" s="24"/>
      <c r="F22" s="73"/>
      <c r="G22" s="25"/>
      <c r="H22" s="25"/>
      <c r="I22" s="25"/>
      <c r="J22" s="51">
        <f t="shared" si="0"/>
        <v>0</v>
      </c>
      <c r="K22" s="51">
        <f t="shared" si="1"/>
        <v>0</v>
      </c>
      <c r="L22" s="26"/>
    </row>
    <row r="23" s="9" customFormat="1" customHeight="1" spans="1:12">
      <c r="A23" s="22">
        <v>17</v>
      </c>
      <c r="B23" s="23"/>
      <c r="C23" s="22"/>
      <c r="D23" s="24"/>
      <c r="E23" s="24"/>
      <c r="F23" s="73"/>
      <c r="G23" s="25"/>
      <c r="H23" s="25"/>
      <c r="I23" s="25"/>
      <c r="J23" s="51">
        <f t="shared" si="0"/>
        <v>0</v>
      </c>
      <c r="K23" s="51">
        <f t="shared" si="1"/>
        <v>0</v>
      </c>
      <c r="L23" s="26"/>
    </row>
    <row r="24" s="9" customFormat="1" customHeight="1" spans="1:12">
      <c r="A24" s="22">
        <v>18</v>
      </c>
      <c r="B24" s="23"/>
      <c r="C24" s="22"/>
      <c r="D24" s="24"/>
      <c r="E24" s="24"/>
      <c r="F24" s="73"/>
      <c r="G24" s="25"/>
      <c r="H24" s="25"/>
      <c r="I24" s="25"/>
      <c r="J24" s="51">
        <f t="shared" si="0"/>
        <v>0</v>
      </c>
      <c r="K24" s="51">
        <f t="shared" si="1"/>
        <v>0</v>
      </c>
      <c r="L24" s="26"/>
    </row>
    <row r="25" s="9" customFormat="1" customHeight="1" spans="1:12">
      <c r="A25" s="27" t="s">
        <v>291</v>
      </c>
      <c r="B25" s="28"/>
      <c r="C25" s="28"/>
      <c r="D25" s="28"/>
      <c r="E25" s="28"/>
      <c r="F25" s="29"/>
      <c r="G25" s="51">
        <f>SUM(G7:G24)</f>
        <v>0</v>
      </c>
      <c r="H25" s="84">
        <f>SUM(H7:H24)</f>
        <v>0</v>
      </c>
      <c r="I25" s="84">
        <f>SUM(I7:I24)</f>
        <v>0</v>
      </c>
      <c r="J25" s="84">
        <f t="shared" si="0"/>
        <v>0</v>
      </c>
      <c r="K25" s="51">
        <f t="shared" si="1"/>
        <v>0</v>
      </c>
      <c r="L25" s="31"/>
    </row>
    <row r="26" s="10" customFormat="1" customHeight="1" spans="1:11">
      <c r="A26" s="32"/>
      <c r="D26" s="33"/>
      <c r="E26" s="33"/>
      <c r="F26" s="33"/>
      <c r="G26" s="34"/>
      <c r="H26" s="34"/>
      <c r="I26" s="34"/>
      <c r="J26" s="34"/>
      <c r="K26" s="34"/>
    </row>
    <row r="27" s="10" customFormat="1" customHeight="1" spans="1:12">
      <c r="A27" s="35" t="str">
        <f>表头信息!D8&amp;表头信息!E8</f>
        <v>产权持有单位填表人：谭勃</v>
      </c>
      <c r="B27" s="35"/>
      <c r="C27" s="35"/>
      <c r="D27" s="35"/>
      <c r="E27" s="35"/>
      <c r="F27" s="39"/>
      <c r="I27" s="37" t="str">
        <f>表头信息!D20&amp;表头信息!E23</f>
        <v>评估人员：柳青、殷涛</v>
      </c>
      <c r="J27" s="37"/>
      <c r="K27" s="37"/>
      <c r="L27" s="37"/>
    </row>
    <row r="28" s="10" customFormat="1" customHeight="1" spans="1:10">
      <c r="A28" s="38" t="str">
        <f>表头信息!D11&amp;表头信息!E11</f>
        <v>填表日期：2022年11月2日</v>
      </c>
      <c r="B28" s="36"/>
      <c r="C28" s="36"/>
      <c r="D28" s="36"/>
      <c r="E28" s="39"/>
      <c r="F28" s="39"/>
      <c r="H28" s="39"/>
      <c r="I28" s="39"/>
      <c r="J28" s="39"/>
    </row>
  </sheetData>
  <protectedRanges>
    <protectedRange sqref="A7:I24 L7:L24" name="区域1"/>
  </protectedRanges>
  <mergeCells count="20">
    <mergeCell ref="A1:L1"/>
    <mergeCell ref="A2:L2"/>
    <mergeCell ref="K3:L3"/>
    <mergeCell ref="J4:L4"/>
    <mergeCell ref="A25:F25"/>
    <mergeCell ref="D26:F26"/>
    <mergeCell ref="A27:E27"/>
    <mergeCell ref="I27:L27"/>
    <mergeCell ref="A5:A6"/>
    <mergeCell ref="B5:B6"/>
    <mergeCell ref="C5:C6"/>
    <mergeCell ref="D5:D6"/>
    <mergeCell ref="E5:E6"/>
    <mergeCell ref="F5:F6"/>
    <mergeCell ref="G5:G6"/>
    <mergeCell ref="H5:H6"/>
    <mergeCell ref="I5:I6"/>
    <mergeCell ref="J5:J6"/>
    <mergeCell ref="K5:K6"/>
    <mergeCell ref="L5:L6"/>
  </mergeCells>
  <conditionalFormatting sqref="M5:R6">
    <cfRule type="expression" dxfId="0" priority="1" stopIfTrue="1">
      <formula>$O$8=""</formula>
    </cfRule>
  </conditionalFormatting>
  <dataValidations count="1">
    <dataValidation type="list" allowBlank="1" showInputMessage="1" showErrorMessage="1" sqref="O5:P6">
      <formula1>$Q$8</formula1>
    </dataValidation>
  </dataValidations>
  <hyperlinks>
    <hyperlink ref="A1:L1" location="'5-流动负债汇总'!B8" display="=&quot;持有待售负债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1000" name="Check Box 72" r:id="rId4">
              <controlPr defaultSize="0">
                <anchor moveWithCells="1">
                  <from>
                    <xdr:col>12</xdr:col>
                    <xdr:colOff>76200</xdr:colOff>
                    <xdr:row>0</xdr:row>
                    <xdr:rowOff>114300</xdr:rowOff>
                  </from>
                  <to>
                    <xdr:col>14</xdr:col>
                    <xdr:colOff>209550</xdr:colOff>
                    <xdr:row>2</xdr:row>
                    <xdr:rowOff>101600</xdr:rowOff>
                  </to>
                </anchor>
              </controlPr>
            </control>
          </mc:Choice>
        </mc:AlternateContent>
      </controls>
    </mc:Choice>
  </mc:AlternateContent>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30"/>
  <sheetViews>
    <sheetView view="pageBreakPreview" zoomScale="60" zoomScaleNormal="100" workbookViewId="0">
      <pane xSplit="1" ySplit="6" topLeftCell="B7" activePane="bottomRight" state="frozen"/>
      <selection/>
      <selection pane="topRight"/>
      <selection pane="bottomLeft"/>
      <selection pane="bottomRight" activeCell="L25" sqref="L25"/>
    </sheetView>
  </sheetViews>
  <sheetFormatPr defaultColWidth="8.66666666666667" defaultRowHeight="15.75" customHeight="1"/>
  <cols>
    <col min="1" max="1" width="7.75" style="11" customWidth="1"/>
    <col min="2" max="2" width="36.75" style="11" customWidth="1"/>
    <col min="3" max="7" width="14.0833333333333" style="11" customWidth="1"/>
    <col min="8" max="8" width="15.0833333333333" style="11" customWidth="1"/>
    <col min="9" max="9" width="11.3333333333333" style="11"/>
    <col min="10" max="10" width="8" style="11"/>
    <col min="11" max="11" width="19.5" style="11"/>
    <col min="12" max="12" width="16" style="11"/>
    <col min="13" max="32" width="9" style="11"/>
    <col min="33" max="16384" width="8.66666666666667" style="11"/>
  </cols>
  <sheetData>
    <row r="1" s="7" customFormat="1" ht="30" customHeight="1" spans="1:8">
      <c r="A1" s="12" t="str">
        <f>"一年内到期的非流动负债评估"&amp;表头信息!E35</f>
        <v>一年内到期的非流动负债评估明细表</v>
      </c>
      <c r="B1" s="12"/>
      <c r="C1" s="12"/>
      <c r="D1" s="12"/>
      <c r="E1" s="12"/>
      <c r="F1" s="12"/>
      <c r="G1" s="12"/>
      <c r="H1" s="46"/>
    </row>
    <row r="2" customHeight="1" spans="1:8">
      <c r="A2" s="13" t="str">
        <f>表头信息!D5&amp;表头信息!E5</f>
        <v>评估基准日：2022年10月31日</v>
      </c>
      <c r="B2" s="13"/>
      <c r="C2" s="13"/>
      <c r="D2" s="13"/>
      <c r="E2" s="13"/>
      <c r="F2" s="13"/>
      <c r="G2" s="14"/>
      <c r="H2" s="14"/>
    </row>
    <row r="3" customHeight="1" spans="1:8">
      <c r="A3" s="13"/>
      <c r="B3" s="13"/>
      <c r="C3" s="13"/>
      <c r="D3" s="13"/>
      <c r="E3" s="13"/>
      <c r="F3" s="13"/>
      <c r="G3" s="14"/>
      <c r="H3" s="15" t="s">
        <v>1032</v>
      </c>
    </row>
    <row r="4" customHeight="1" spans="1:8">
      <c r="A4" s="16" t="str">
        <f>表头信息!D2&amp;表头信息!E2</f>
        <v>产权持有单位：西安曲江楼观旅游农业开发有限公司</v>
      </c>
      <c r="B4" s="17"/>
      <c r="C4" s="17"/>
      <c r="D4" s="18"/>
      <c r="E4" s="18"/>
      <c r="F4" s="18"/>
      <c r="G4" s="18"/>
      <c r="H4" s="19" t="s">
        <v>3</v>
      </c>
    </row>
    <row r="5" s="8" customFormat="1" customHeight="1" spans="1:12">
      <c r="A5" s="20" t="s">
        <v>5</v>
      </c>
      <c r="B5" s="20" t="s">
        <v>1033</v>
      </c>
      <c r="C5" s="20" t="s">
        <v>389</v>
      </c>
      <c r="D5" s="20" t="s">
        <v>585</v>
      </c>
      <c r="E5" s="20" t="s">
        <v>1034</v>
      </c>
      <c r="F5" s="20" t="s">
        <v>238</v>
      </c>
      <c r="G5" s="20" t="s">
        <v>239</v>
      </c>
      <c r="H5" s="20" t="s">
        <v>8</v>
      </c>
      <c r="I5" s="20" t="s">
        <v>1035</v>
      </c>
      <c r="J5" s="20" t="s">
        <v>1036</v>
      </c>
      <c r="K5" s="20" t="s">
        <v>1037</v>
      </c>
      <c r="L5" s="20" t="s">
        <v>1038</v>
      </c>
    </row>
    <row r="6" s="8" customFormat="1" customHeight="1" spans="1:12">
      <c r="A6" s="21"/>
      <c r="B6" s="21"/>
      <c r="C6" s="21"/>
      <c r="D6" s="21"/>
      <c r="E6" s="21"/>
      <c r="F6" s="21"/>
      <c r="G6" s="21"/>
      <c r="H6" s="21"/>
      <c r="I6" s="21" t="s">
        <v>510</v>
      </c>
      <c r="J6" s="21" t="s">
        <v>1039</v>
      </c>
      <c r="K6" s="21" t="s">
        <v>1040</v>
      </c>
      <c r="L6" s="21" t="s">
        <v>1040</v>
      </c>
    </row>
    <row r="7" s="9" customFormat="1" customHeight="1" spans="1:12">
      <c r="A7" s="22">
        <v>1</v>
      </c>
      <c r="B7" s="23"/>
      <c r="C7" s="24"/>
      <c r="D7" s="72"/>
      <c r="E7" s="73"/>
      <c r="F7" s="25"/>
      <c r="G7" s="25"/>
      <c r="H7" s="26"/>
      <c r="I7" s="26"/>
      <c r="J7" s="26"/>
      <c r="K7" s="26"/>
      <c r="L7" s="26"/>
    </row>
    <row r="8" s="9" customFormat="1" customHeight="1" spans="1:12">
      <c r="A8" s="22">
        <v>2</v>
      </c>
      <c r="B8" s="23"/>
      <c r="C8" s="24"/>
      <c r="D8" s="72"/>
      <c r="E8" s="73"/>
      <c r="F8" s="25"/>
      <c r="G8" s="25"/>
      <c r="H8" s="26"/>
      <c r="I8" s="26"/>
      <c r="J8" s="26"/>
      <c r="K8" s="26"/>
      <c r="L8" s="26"/>
    </row>
    <row r="9" s="9" customFormat="1" customHeight="1" spans="1:12">
      <c r="A9" s="22">
        <v>3</v>
      </c>
      <c r="B9" s="23"/>
      <c r="C9" s="24"/>
      <c r="D9" s="72"/>
      <c r="E9" s="73"/>
      <c r="F9" s="25"/>
      <c r="G9" s="25"/>
      <c r="H9" s="26"/>
      <c r="I9" s="26"/>
      <c r="J9" s="26"/>
      <c r="K9" s="26"/>
      <c r="L9" s="26"/>
    </row>
    <row r="10" s="9" customFormat="1" customHeight="1" spans="1:12">
      <c r="A10" s="22">
        <v>4</v>
      </c>
      <c r="B10" s="23"/>
      <c r="C10" s="24"/>
      <c r="D10" s="72"/>
      <c r="E10" s="73"/>
      <c r="F10" s="25"/>
      <c r="G10" s="25"/>
      <c r="H10" s="26"/>
      <c r="I10" s="26"/>
      <c r="J10" s="26"/>
      <c r="K10" s="26"/>
      <c r="L10" s="26"/>
    </row>
    <row r="11" s="9" customFormat="1" customHeight="1" spans="1:12">
      <c r="A11" s="22">
        <v>5</v>
      </c>
      <c r="B11" s="23"/>
      <c r="C11" s="24"/>
      <c r="D11" s="72"/>
      <c r="E11" s="73"/>
      <c r="F11" s="25"/>
      <c r="G11" s="25"/>
      <c r="H11" s="26"/>
      <c r="I11" s="26"/>
      <c r="J11" s="26"/>
      <c r="K11" s="26"/>
      <c r="L11" s="26"/>
    </row>
    <row r="12" s="9" customFormat="1" customHeight="1" spans="1:12">
      <c r="A12" s="22">
        <v>6</v>
      </c>
      <c r="B12" s="23"/>
      <c r="C12" s="24"/>
      <c r="D12" s="72"/>
      <c r="E12" s="73"/>
      <c r="F12" s="25"/>
      <c r="G12" s="25"/>
      <c r="H12" s="26"/>
      <c r="I12" s="26"/>
      <c r="J12" s="26"/>
      <c r="K12" s="26"/>
      <c r="L12" s="26"/>
    </row>
    <row r="13" s="9" customFormat="1" customHeight="1" spans="1:12">
      <c r="A13" s="22">
        <v>7</v>
      </c>
      <c r="B13" s="23"/>
      <c r="C13" s="24"/>
      <c r="D13" s="72"/>
      <c r="E13" s="73"/>
      <c r="F13" s="25"/>
      <c r="G13" s="25"/>
      <c r="H13" s="26"/>
      <c r="I13" s="26"/>
      <c r="J13" s="26"/>
      <c r="K13" s="26"/>
      <c r="L13" s="26"/>
    </row>
    <row r="14" s="9" customFormat="1" customHeight="1" spans="1:12">
      <c r="A14" s="22">
        <v>8</v>
      </c>
      <c r="B14" s="23"/>
      <c r="C14" s="24"/>
      <c r="D14" s="72"/>
      <c r="E14" s="73"/>
      <c r="F14" s="25"/>
      <c r="G14" s="25"/>
      <c r="H14" s="26"/>
      <c r="I14" s="26"/>
      <c r="J14" s="26"/>
      <c r="K14" s="26"/>
      <c r="L14" s="26"/>
    </row>
    <row r="15" s="9" customFormat="1" customHeight="1" spans="1:12">
      <c r="A15" s="22">
        <v>9</v>
      </c>
      <c r="B15" s="23"/>
      <c r="C15" s="24"/>
      <c r="D15" s="72"/>
      <c r="E15" s="73"/>
      <c r="F15" s="25"/>
      <c r="G15" s="25"/>
      <c r="H15" s="26"/>
      <c r="I15" s="26"/>
      <c r="J15" s="26"/>
      <c r="K15" s="26"/>
      <c r="L15" s="26"/>
    </row>
    <row r="16" s="9" customFormat="1" customHeight="1" spans="1:12">
      <c r="A16" s="22">
        <v>10</v>
      </c>
      <c r="B16" s="23"/>
      <c r="C16" s="24"/>
      <c r="D16" s="72"/>
      <c r="E16" s="73"/>
      <c r="F16" s="25"/>
      <c r="G16" s="25"/>
      <c r="H16" s="26"/>
      <c r="I16" s="26"/>
      <c r="J16" s="26"/>
      <c r="K16" s="26"/>
      <c r="L16" s="26"/>
    </row>
    <row r="17" s="9" customFormat="1" customHeight="1" spans="1:12">
      <c r="A17" s="22">
        <v>11</v>
      </c>
      <c r="B17" s="23"/>
      <c r="C17" s="24"/>
      <c r="D17" s="72"/>
      <c r="E17" s="73"/>
      <c r="F17" s="25"/>
      <c r="G17" s="25"/>
      <c r="H17" s="26"/>
      <c r="I17" s="26"/>
      <c r="J17" s="26"/>
      <c r="K17" s="26"/>
      <c r="L17" s="26"/>
    </row>
    <row r="18" s="9" customFormat="1" customHeight="1" spans="1:12">
      <c r="A18" s="22">
        <v>12</v>
      </c>
      <c r="B18" s="23"/>
      <c r="C18" s="24"/>
      <c r="D18" s="72"/>
      <c r="E18" s="73"/>
      <c r="F18" s="25"/>
      <c r="G18" s="25"/>
      <c r="H18" s="26"/>
      <c r="I18" s="26"/>
      <c r="J18" s="26"/>
      <c r="K18" s="26"/>
      <c r="L18" s="26"/>
    </row>
    <row r="19" s="9" customFormat="1" customHeight="1" spans="1:12">
      <c r="A19" s="22">
        <v>13</v>
      </c>
      <c r="B19" s="23"/>
      <c r="C19" s="24"/>
      <c r="D19" s="72"/>
      <c r="E19" s="73"/>
      <c r="F19" s="25"/>
      <c r="G19" s="25"/>
      <c r="H19" s="26"/>
      <c r="I19" s="26"/>
      <c r="J19" s="26"/>
      <c r="K19" s="26"/>
      <c r="L19" s="26"/>
    </row>
    <row r="20" s="9" customFormat="1" customHeight="1" spans="1:12">
      <c r="A20" s="22">
        <v>14</v>
      </c>
      <c r="B20" s="23"/>
      <c r="C20" s="24"/>
      <c r="D20" s="72"/>
      <c r="E20" s="73"/>
      <c r="F20" s="25"/>
      <c r="G20" s="25"/>
      <c r="H20" s="26"/>
      <c r="I20" s="26"/>
      <c r="J20" s="26"/>
      <c r="K20" s="26"/>
      <c r="L20" s="26"/>
    </row>
    <row r="21" s="9" customFormat="1" customHeight="1" spans="1:12">
      <c r="A21" s="22">
        <v>15</v>
      </c>
      <c r="B21" s="23"/>
      <c r="C21" s="24"/>
      <c r="D21" s="72"/>
      <c r="E21" s="73"/>
      <c r="F21" s="25"/>
      <c r="G21" s="25"/>
      <c r="H21" s="26"/>
      <c r="I21" s="26"/>
      <c r="J21" s="26"/>
      <c r="K21" s="26"/>
      <c r="L21" s="26"/>
    </row>
    <row r="22" s="9" customFormat="1" customHeight="1" spans="1:12">
      <c r="A22" s="22">
        <v>16</v>
      </c>
      <c r="B22" s="23"/>
      <c r="C22" s="24"/>
      <c r="D22" s="72"/>
      <c r="E22" s="73"/>
      <c r="F22" s="25"/>
      <c r="G22" s="25"/>
      <c r="H22" s="26"/>
      <c r="I22" s="26"/>
      <c r="J22" s="26"/>
      <c r="K22" s="26"/>
      <c r="L22" s="26"/>
    </row>
    <row r="23" s="9" customFormat="1" customHeight="1" spans="1:12">
      <c r="A23" s="22">
        <v>17</v>
      </c>
      <c r="B23" s="23"/>
      <c r="C23" s="24"/>
      <c r="D23" s="72"/>
      <c r="E23" s="73"/>
      <c r="F23" s="25"/>
      <c r="G23" s="25"/>
      <c r="H23" s="26"/>
      <c r="I23" s="26"/>
      <c r="J23" s="26"/>
      <c r="K23" s="26"/>
      <c r="L23" s="26"/>
    </row>
    <row r="24" s="9" customFormat="1" customHeight="1" spans="1:12">
      <c r="A24" s="22">
        <v>18</v>
      </c>
      <c r="B24" s="23"/>
      <c r="C24" s="24"/>
      <c r="D24" s="72"/>
      <c r="E24" s="73"/>
      <c r="F24" s="25"/>
      <c r="G24" s="25"/>
      <c r="H24" s="26"/>
      <c r="I24" s="26"/>
      <c r="J24" s="26"/>
      <c r="K24" s="26"/>
      <c r="L24" s="26"/>
    </row>
    <row r="25" s="9" customFormat="1" customHeight="1" spans="1:12">
      <c r="A25" s="22">
        <v>19</v>
      </c>
      <c r="B25" s="23"/>
      <c r="C25" s="24"/>
      <c r="D25" s="72"/>
      <c r="E25" s="73"/>
      <c r="F25" s="25"/>
      <c r="G25" s="25"/>
      <c r="H25" s="26"/>
      <c r="I25" s="26"/>
      <c r="J25" s="26"/>
      <c r="K25" s="26"/>
      <c r="L25" s="26"/>
    </row>
    <row r="26" s="9" customFormat="1" customHeight="1" spans="1:12">
      <c r="A26" s="22">
        <v>20</v>
      </c>
      <c r="B26" s="23"/>
      <c r="C26" s="24"/>
      <c r="D26" s="72"/>
      <c r="E26" s="73"/>
      <c r="F26" s="25"/>
      <c r="G26" s="25"/>
      <c r="H26" s="26"/>
      <c r="I26" s="26"/>
      <c r="J26" s="26"/>
      <c r="K26" s="26"/>
      <c r="L26" s="26"/>
    </row>
    <row r="27" s="9" customFormat="1" customHeight="1" spans="1:8">
      <c r="A27" s="27" t="s">
        <v>384</v>
      </c>
      <c r="B27" s="28"/>
      <c r="C27" s="28"/>
      <c r="D27" s="28"/>
      <c r="E27" s="29"/>
      <c r="F27" s="30">
        <f>SUM(F7:F26)</f>
        <v>0</v>
      </c>
      <c r="G27" s="30">
        <f>SUM(G7:G26)</f>
        <v>0</v>
      </c>
      <c r="H27" s="31"/>
    </row>
    <row r="28" s="10" customFormat="1" customHeight="1" spans="1:8">
      <c r="A28" s="32"/>
      <c r="D28" s="33"/>
      <c r="E28" s="33"/>
      <c r="F28" s="33"/>
      <c r="G28" s="34"/>
      <c r="H28" s="34"/>
    </row>
    <row r="29" s="10" customFormat="1" customHeight="1" spans="1:8">
      <c r="A29" s="35" t="str">
        <f>表头信息!D8&amp;表头信息!E8</f>
        <v>产权持有单位填表人：谭勃</v>
      </c>
      <c r="B29" s="35"/>
      <c r="C29" s="35"/>
      <c r="D29" s="36"/>
      <c r="E29" s="39"/>
      <c r="F29" s="37" t="str">
        <f>表头信息!D20&amp;表头信息!E23</f>
        <v>评估人员：柳青、殷涛</v>
      </c>
      <c r="G29" s="37"/>
      <c r="H29" s="37"/>
    </row>
    <row r="30" s="10" customFormat="1" customHeight="1" spans="1:8">
      <c r="A30" s="38" t="str">
        <f>表头信息!D11&amp;表头信息!E11</f>
        <v>填表日期：2022年11月2日</v>
      </c>
      <c r="B30" s="36"/>
      <c r="C30" s="36"/>
      <c r="D30" s="36"/>
      <c r="E30" s="39"/>
      <c r="F30" s="39"/>
      <c r="H30" s="39"/>
    </row>
  </sheetData>
  <protectedRanges>
    <protectedRange sqref="A7:H26" name="区域1"/>
  </protectedRanges>
  <mergeCells count="19">
    <mergeCell ref="A1:H1"/>
    <mergeCell ref="A2:H2"/>
    <mergeCell ref="A4:C4"/>
    <mergeCell ref="A27:E27"/>
    <mergeCell ref="D28:F28"/>
    <mergeCell ref="A29:C29"/>
    <mergeCell ref="F29:H29"/>
    <mergeCell ref="A5:A6"/>
    <mergeCell ref="B5:B6"/>
    <mergeCell ref="C5:C6"/>
    <mergeCell ref="D5:D6"/>
    <mergeCell ref="E5:E6"/>
    <mergeCell ref="F5:F6"/>
    <mergeCell ref="G5:G6"/>
    <mergeCell ref="H5:H6"/>
    <mergeCell ref="I5:I6"/>
    <mergeCell ref="J5:J6"/>
    <mergeCell ref="K5:K6"/>
    <mergeCell ref="L5:L6"/>
  </mergeCells>
  <hyperlinks>
    <hyperlink ref="A1:H1" location="'5-流动负债汇总'!B18" display="=&quot;一年内到期的非流动负债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2024" name="Check Box 72" r:id="rId4">
              <controlPr defaultSize="0">
                <anchor moveWithCells="1">
                  <from>
                    <xdr:col>8</xdr:col>
                    <xdr:colOff>76200</xdr:colOff>
                    <xdr:row>0</xdr:row>
                    <xdr:rowOff>19050</xdr:rowOff>
                  </from>
                  <to>
                    <xdr:col>9</xdr:col>
                    <xdr:colOff>546100</xdr:colOff>
                    <xdr:row>1</xdr:row>
                    <xdr:rowOff>190500</xdr:rowOff>
                  </to>
                </anchor>
              </controlPr>
            </control>
          </mc:Choice>
        </mc:AlternateContent>
      </controls>
    </mc:Choice>
  </mc:AlternateContent>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0"/>
  <sheetViews>
    <sheetView view="pageBreakPreview" zoomScale="85" zoomScaleNormal="100" workbookViewId="0">
      <pane xSplit="1" ySplit="6" topLeftCell="B7" activePane="bottomRight" state="frozen"/>
      <selection/>
      <selection pane="topRight"/>
      <selection pane="bottomLeft"/>
      <selection pane="bottomRight" activeCell="L25" sqref="L25"/>
    </sheetView>
  </sheetViews>
  <sheetFormatPr defaultColWidth="8.66666666666667" defaultRowHeight="15.75" customHeight="1" outlineLevelCol="6"/>
  <cols>
    <col min="1" max="1" width="5.58333333333333" style="11" customWidth="1"/>
    <col min="2" max="2" width="37.5833333333333" style="11" customWidth="1"/>
    <col min="3" max="6" width="18" style="11" customWidth="1"/>
    <col min="7" max="7" width="15.5" style="11" customWidth="1"/>
    <col min="8" max="32" width="9" style="11"/>
    <col min="33" max="16384" width="8.66666666666667" style="11"/>
  </cols>
  <sheetData>
    <row r="1" s="7" customFormat="1" ht="30" customHeight="1" spans="1:7">
      <c r="A1" s="12" t="str">
        <f>"其他流动负债评估"&amp;表头信息!E35</f>
        <v>其他流动负债评估明细表</v>
      </c>
      <c r="B1" s="12"/>
      <c r="C1" s="12"/>
      <c r="D1" s="12"/>
      <c r="E1" s="12"/>
      <c r="F1" s="12"/>
      <c r="G1" s="12"/>
    </row>
    <row r="2" customHeight="1" spans="1:7">
      <c r="A2" s="13" t="str">
        <f>表头信息!D5&amp;表头信息!E5</f>
        <v>评估基准日：2022年10月31日</v>
      </c>
      <c r="B2" s="13"/>
      <c r="C2" s="13"/>
      <c r="D2" s="13"/>
      <c r="E2" s="13"/>
      <c r="F2" s="13"/>
      <c r="G2" s="14"/>
    </row>
    <row r="3" customHeight="1" spans="1:7">
      <c r="A3" s="13"/>
      <c r="B3" s="13"/>
      <c r="C3" s="13"/>
      <c r="D3" s="13"/>
      <c r="E3" s="13"/>
      <c r="F3" s="13"/>
      <c r="G3" s="15" t="s">
        <v>1041</v>
      </c>
    </row>
    <row r="4" customHeight="1" spans="1:7">
      <c r="A4" s="16" t="str">
        <f>表头信息!D2&amp;表头信息!E2</f>
        <v>产权持有单位：西安曲江楼观旅游农业开发有限公司</v>
      </c>
      <c r="B4" s="17"/>
      <c r="C4" s="17"/>
      <c r="D4" s="17"/>
      <c r="E4" s="18"/>
      <c r="F4" s="18"/>
      <c r="G4" s="19" t="s">
        <v>3</v>
      </c>
    </row>
    <row r="5" s="8" customFormat="1" customHeight="1" spans="1:7">
      <c r="A5" s="20" t="s">
        <v>5</v>
      </c>
      <c r="B5" s="20" t="s">
        <v>376</v>
      </c>
      <c r="C5" s="20" t="s">
        <v>389</v>
      </c>
      <c r="D5" s="20" t="s">
        <v>511</v>
      </c>
      <c r="E5" s="20" t="s">
        <v>238</v>
      </c>
      <c r="F5" s="20" t="s">
        <v>239</v>
      </c>
      <c r="G5" s="20" t="s">
        <v>8</v>
      </c>
    </row>
    <row r="6" s="8" customFormat="1" customHeight="1" spans="1:7">
      <c r="A6" s="21"/>
      <c r="B6" s="21"/>
      <c r="C6" s="21"/>
      <c r="D6" s="21"/>
      <c r="E6" s="21"/>
      <c r="F6" s="21"/>
      <c r="G6" s="21"/>
    </row>
    <row r="7" s="9" customFormat="1" customHeight="1" spans="1:7">
      <c r="A7" s="22">
        <v>1</v>
      </c>
      <c r="B7" s="23"/>
      <c r="C7" s="24"/>
      <c r="D7" s="22"/>
      <c r="E7" s="25"/>
      <c r="F7" s="25"/>
      <c r="G7" s="26"/>
    </row>
    <row r="8" s="9" customFormat="1" customHeight="1" spans="1:7">
      <c r="A8" s="22">
        <v>2</v>
      </c>
      <c r="B8" s="23"/>
      <c r="C8" s="24"/>
      <c r="D8" s="22"/>
      <c r="E8" s="25"/>
      <c r="F8" s="25"/>
      <c r="G8" s="26"/>
    </row>
    <row r="9" s="9" customFormat="1" customHeight="1" spans="1:7">
      <c r="A9" s="22">
        <v>3</v>
      </c>
      <c r="B9" s="23"/>
      <c r="C9" s="24"/>
      <c r="D9" s="22"/>
      <c r="E9" s="25"/>
      <c r="F9" s="25"/>
      <c r="G9" s="26"/>
    </row>
    <row r="10" s="9" customFormat="1" customHeight="1" spans="1:7">
      <c r="A10" s="22">
        <v>4</v>
      </c>
      <c r="B10" s="23"/>
      <c r="C10" s="24"/>
      <c r="D10" s="22"/>
      <c r="E10" s="25"/>
      <c r="F10" s="25"/>
      <c r="G10" s="26"/>
    </row>
    <row r="11" s="9" customFormat="1" customHeight="1" spans="1:7">
      <c r="A11" s="22">
        <v>5</v>
      </c>
      <c r="B11" s="23"/>
      <c r="C11" s="24"/>
      <c r="D11" s="22"/>
      <c r="E11" s="25"/>
      <c r="F11" s="25"/>
      <c r="G11" s="26"/>
    </row>
    <row r="12" s="9" customFormat="1" customHeight="1" spans="1:7">
      <c r="A12" s="22">
        <v>6</v>
      </c>
      <c r="B12" s="23"/>
      <c r="C12" s="24"/>
      <c r="D12" s="22"/>
      <c r="E12" s="25"/>
      <c r="F12" s="25"/>
      <c r="G12" s="26"/>
    </row>
    <row r="13" s="9" customFormat="1" customHeight="1" spans="1:7">
      <c r="A13" s="22">
        <v>7</v>
      </c>
      <c r="B13" s="23"/>
      <c r="C13" s="24"/>
      <c r="D13" s="22"/>
      <c r="E13" s="25"/>
      <c r="F13" s="25"/>
      <c r="G13" s="26"/>
    </row>
    <row r="14" s="9" customFormat="1" customHeight="1" spans="1:7">
      <c r="A14" s="22">
        <v>8</v>
      </c>
      <c r="B14" s="23"/>
      <c r="C14" s="24"/>
      <c r="D14" s="22"/>
      <c r="E14" s="25"/>
      <c r="F14" s="25"/>
      <c r="G14" s="26"/>
    </row>
    <row r="15" s="9" customFormat="1" customHeight="1" spans="1:7">
      <c r="A15" s="22">
        <v>9</v>
      </c>
      <c r="B15" s="23"/>
      <c r="C15" s="24"/>
      <c r="D15" s="22"/>
      <c r="E15" s="25"/>
      <c r="F15" s="25"/>
      <c r="G15" s="26"/>
    </row>
    <row r="16" s="9" customFormat="1" customHeight="1" spans="1:7">
      <c r="A16" s="22">
        <v>10</v>
      </c>
      <c r="B16" s="23"/>
      <c r="C16" s="24"/>
      <c r="D16" s="22"/>
      <c r="E16" s="25"/>
      <c r="F16" s="25"/>
      <c r="G16" s="26"/>
    </row>
    <row r="17" s="9" customFormat="1" customHeight="1" spans="1:7">
      <c r="A17" s="22">
        <v>11</v>
      </c>
      <c r="B17" s="23"/>
      <c r="C17" s="24"/>
      <c r="D17" s="22"/>
      <c r="E17" s="25"/>
      <c r="F17" s="25"/>
      <c r="G17" s="26"/>
    </row>
    <row r="18" s="9" customFormat="1" customHeight="1" spans="1:7">
      <c r="A18" s="22">
        <v>12</v>
      </c>
      <c r="B18" s="23"/>
      <c r="C18" s="24"/>
      <c r="D18" s="22"/>
      <c r="E18" s="25"/>
      <c r="F18" s="25"/>
      <c r="G18" s="26"/>
    </row>
    <row r="19" s="9" customFormat="1" customHeight="1" spans="1:7">
      <c r="A19" s="22">
        <v>13</v>
      </c>
      <c r="B19" s="23"/>
      <c r="C19" s="24"/>
      <c r="D19" s="22"/>
      <c r="E19" s="25"/>
      <c r="F19" s="25"/>
      <c r="G19" s="26"/>
    </row>
    <row r="20" s="9" customFormat="1" customHeight="1" spans="1:7">
      <c r="A20" s="22">
        <v>14</v>
      </c>
      <c r="B20" s="23"/>
      <c r="C20" s="24"/>
      <c r="D20" s="22"/>
      <c r="E20" s="25"/>
      <c r="F20" s="25"/>
      <c r="G20" s="26"/>
    </row>
    <row r="21" s="9" customFormat="1" customHeight="1" spans="1:7">
      <c r="A21" s="22">
        <v>15</v>
      </c>
      <c r="B21" s="23"/>
      <c r="C21" s="24"/>
      <c r="D21" s="22"/>
      <c r="E21" s="25"/>
      <c r="F21" s="25"/>
      <c r="G21" s="26"/>
    </row>
    <row r="22" s="9" customFormat="1" customHeight="1" spans="1:7">
      <c r="A22" s="22">
        <v>16</v>
      </c>
      <c r="B22" s="23"/>
      <c r="C22" s="24"/>
      <c r="D22" s="22"/>
      <c r="E22" s="25"/>
      <c r="F22" s="25"/>
      <c r="G22" s="26"/>
    </row>
    <row r="23" s="9" customFormat="1" customHeight="1" spans="1:7">
      <c r="A23" s="22">
        <v>17</v>
      </c>
      <c r="B23" s="23"/>
      <c r="C23" s="24"/>
      <c r="D23" s="22"/>
      <c r="E23" s="25"/>
      <c r="F23" s="25"/>
      <c r="G23" s="26"/>
    </row>
    <row r="24" s="9" customFormat="1" customHeight="1" spans="1:7">
      <c r="A24" s="22">
        <v>18</v>
      </c>
      <c r="B24" s="23"/>
      <c r="C24" s="24"/>
      <c r="D24" s="22"/>
      <c r="E24" s="25"/>
      <c r="F24" s="25"/>
      <c r="G24" s="26"/>
    </row>
    <row r="25" s="9" customFormat="1" customHeight="1" spans="1:7">
      <c r="A25" s="22">
        <v>19</v>
      </c>
      <c r="B25" s="23"/>
      <c r="C25" s="24"/>
      <c r="D25" s="22"/>
      <c r="E25" s="25"/>
      <c r="F25" s="25"/>
      <c r="G25" s="26"/>
    </row>
    <row r="26" s="9" customFormat="1" customHeight="1" spans="1:7">
      <c r="A26" s="22">
        <v>20</v>
      </c>
      <c r="B26" s="23"/>
      <c r="C26" s="24"/>
      <c r="D26" s="22"/>
      <c r="E26" s="25"/>
      <c r="F26" s="25"/>
      <c r="G26" s="26"/>
    </row>
    <row r="27" s="9" customFormat="1" customHeight="1" spans="1:7">
      <c r="A27" s="27" t="s">
        <v>384</v>
      </c>
      <c r="B27" s="28"/>
      <c r="C27" s="28"/>
      <c r="D27" s="29"/>
      <c r="E27" s="30">
        <f>SUM(E7:E26)</f>
        <v>0</v>
      </c>
      <c r="F27" s="30">
        <f>SUM(F7:F26)</f>
        <v>0</v>
      </c>
      <c r="G27" s="31"/>
    </row>
    <row r="28" s="10" customFormat="1" customHeight="1" spans="1:7">
      <c r="A28" s="32"/>
      <c r="D28" s="33"/>
      <c r="E28" s="33"/>
      <c r="F28" s="33"/>
      <c r="G28" s="34"/>
    </row>
    <row r="29" s="10" customFormat="1" customHeight="1" spans="1:7">
      <c r="A29" s="35" t="str">
        <f>表头信息!D8&amp;表头信息!E8</f>
        <v>产权持有单位填表人：谭勃</v>
      </c>
      <c r="B29" s="35"/>
      <c r="C29" s="35"/>
      <c r="D29" s="36"/>
      <c r="E29" s="37" t="str">
        <f>表头信息!D20&amp;表头信息!E23</f>
        <v>评估人员：柳青、殷涛</v>
      </c>
      <c r="F29" s="37"/>
      <c r="G29" s="37"/>
    </row>
    <row r="30" s="10" customFormat="1" customHeight="1" spans="1:6">
      <c r="A30" s="38" t="str">
        <f>表头信息!D11&amp;表头信息!E11</f>
        <v>填表日期：2022年11月2日</v>
      </c>
      <c r="B30" s="36"/>
      <c r="C30" s="36"/>
      <c r="D30" s="36"/>
      <c r="E30" s="39"/>
      <c r="F30" s="39"/>
    </row>
  </sheetData>
  <protectedRanges>
    <protectedRange sqref="A7:G26" name="区域1"/>
  </protectedRanges>
  <mergeCells count="14">
    <mergeCell ref="A1:G1"/>
    <mergeCell ref="A2:G2"/>
    <mergeCell ref="A4:D4"/>
    <mergeCell ref="A27:D27"/>
    <mergeCell ref="D28:F28"/>
    <mergeCell ref="A29:C29"/>
    <mergeCell ref="E29:G29"/>
    <mergeCell ref="A5:A6"/>
    <mergeCell ref="B5:B6"/>
    <mergeCell ref="C5:C6"/>
    <mergeCell ref="D5:D6"/>
    <mergeCell ref="E5:E6"/>
    <mergeCell ref="F5:F6"/>
    <mergeCell ref="G5:G6"/>
  </mergeCells>
  <hyperlinks>
    <hyperlink ref="A1:G1" location="'5-流动负债汇总'!B19" display="=&quot;其他流动负债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3048" name="Check Box 72" r:id="rId4">
              <controlPr defaultSize="0">
                <anchor moveWithCells="1">
                  <from>
                    <xdr:col>7</xdr:col>
                    <xdr:colOff>44450</xdr:colOff>
                    <xdr:row>0</xdr:row>
                    <xdr:rowOff>100965</xdr:rowOff>
                  </from>
                  <to>
                    <xdr:col>9</xdr:col>
                    <xdr:colOff>177165</xdr:colOff>
                    <xdr:row>1</xdr:row>
                    <xdr:rowOff>120015</xdr:rowOff>
                  </to>
                </anchor>
              </controlPr>
            </control>
          </mc:Choice>
        </mc:AlternateContent>
      </controls>
    </mc:Choice>
  </mc:AlternateContent>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G29"/>
  <sheetViews>
    <sheetView view="pageBreakPreview" zoomScale="85" zoomScaleNormal="100" workbookViewId="0">
      <pane xSplit="2" ySplit="6" topLeftCell="C7" activePane="bottomRight" state="frozen"/>
      <selection/>
      <selection pane="topRight"/>
      <selection pane="bottomLeft"/>
      <selection pane="bottomRight" activeCell="L25" sqref="L25"/>
    </sheetView>
  </sheetViews>
  <sheetFormatPr defaultColWidth="8.66666666666667" defaultRowHeight="15.75" customHeight="1" outlineLevelCol="6"/>
  <cols>
    <col min="1" max="1" width="8.5" style="11" customWidth="1"/>
    <col min="2" max="2" width="37.3333333333333" style="11" customWidth="1"/>
    <col min="3" max="6" width="21.25" style="11" customWidth="1"/>
    <col min="7" max="32" width="9" style="11"/>
    <col min="33" max="16384" width="8.66666666666667" style="11"/>
  </cols>
  <sheetData>
    <row r="1" s="7" customFormat="1" ht="30" customHeight="1" spans="1:7">
      <c r="A1" s="12" t="s">
        <v>1042</v>
      </c>
      <c r="B1" s="12"/>
      <c r="C1" s="12"/>
      <c r="D1" s="12"/>
      <c r="E1" s="12"/>
      <c r="F1" s="12"/>
      <c r="G1" s="76"/>
    </row>
    <row r="2" customHeight="1" spans="1:6">
      <c r="A2" s="13" t="str">
        <f>表头信息!D5&amp;表头信息!E5</f>
        <v>评估基准日：2022年10月31日</v>
      </c>
      <c r="B2" s="13"/>
      <c r="C2" s="13"/>
      <c r="D2" s="13"/>
      <c r="E2" s="13"/>
      <c r="F2" s="13"/>
    </row>
    <row r="3" customHeight="1" spans="1:6">
      <c r="A3" s="13"/>
      <c r="B3" s="13"/>
      <c r="C3" s="13"/>
      <c r="D3" s="13"/>
      <c r="E3" s="13"/>
      <c r="F3" s="56" t="s">
        <v>1043</v>
      </c>
    </row>
    <row r="4" customHeight="1" spans="1:6">
      <c r="A4" s="77" t="str">
        <f>表头信息!D2&amp;表头信息!E2</f>
        <v>产权持有单位：西安曲江楼观旅游农业开发有限公司</v>
      </c>
      <c r="B4" s="78"/>
      <c r="C4" s="78"/>
      <c r="D4" s="18"/>
      <c r="E4" s="18"/>
      <c r="F4" s="57" t="s">
        <v>3</v>
      </c>
    </row>
    <row r="5" s="8" customFormat="1" customHeight="1" spans="1:6">
      <c r="A5" s="79" t="s">
        <v>267</v>
      </c>
      <c r="B5" s="79" t="s">
        <v>237</v>
      </c>
      <c r="C5" s="79" t="s">
        <v>238</v>
      </c>
      <c r="D5" s="79" t="s">
        <v>239</v>
      </c>
      <c r="E5" s="79" t="s">
        <v>668</v>
      </c>
      <c r="F5" s="79" t="s">
        <v>241</v>
      </c>
    </row>
    <row r="6" s="8" customFormat="1" customHeight="1" spans="1:6">
      <c r="A6" s="80"/>
      <c r="B6" s="80"/>
      <c r="C6" s="80"/>
      <c r="D6" s="80"/>
      <c r="E6" s="80"/>
      <c r="F6" s="80"/>
    </row>
    <row r="7" s="9" customFormat="1" customHeight="1" spans="1:6">
      <c r="A7" s="60" t="s">
        <v>1044</v>
      </c>
      <c r="B7" s="81" t="s">
        <v>204</v>
      </c>
      <c r="C7" s="52">
        <f>'6-1长期借款'!I27</f>
        <v>0</v>
      </c>
      <c r="D7" s="52">
        <f>'6-1长期借款'!J27</f>
        <v>0</v>
      </c>
      <c r="E7" s="51">
        <f t="shared" ref="E7:E14" si="0">D7-C7</f>
        <v>0</v>
      </c>
      <c r="F7" s="51">
        <f t="shared" ref="F7:F14" si="1">IF(C7=0,0,E7/ABS(C7))*100</f>
        <v>0</v>
      </c>
    </row>
    <row r="8" s="9" customFormat="1" customHeight="1" spans="1:6">
      <c r="A8" s="60" t="s">
        <v>1045</v>
      </c>
      <c r="B8" s="81" t="s">
        <v>206</v>
      </c>
      <c r="C8" s="52">
        <f>'6-2应付债券'!G27</f>
        <v>0</v>
      </c>
      <c r="D8" s="52">
        <f>'6-2应付债券'!H27</f>
        <v>0</v>
      </c>
      <c r="E8" s="51">
        <f t="shared" si="0"/>
        <v>0</v>
      </c>
      <c r="F8" s="51">
        <f t="shared" si="1"/>
        <v>0</v>
      </c>
    </row>
    <row r="9" s="9" customFormat="1" customHeight="1" spans="1:6">
      <c r="A9" s="60" t="s">
        <v>1046</v>
      </c>
      <c r="B9" s="81" t="s">
        <v>261</v>
      </c>
      <c r="C9" s="52">
        <f>'6-3租赁负债'!F27</f>
        <v>0</v>
      </c>
      <c r="D9" s="52">
        <f>'6-3租赁负债'!G27</f>
        <v>0</v>
      </c>
      <c r="E9" s="51">
        <f t="shared" si="0"/>
        <v>0</v>
      </c>
      <c r="F9" s="51">
        <f t="shared" si="1"/>
        <v>0</v>
      </c>
    </row>
    <row r="10" s="9" customFormat="1" customHeight="1" spans="1:6">
      <c r="A10" s="60" t="s">
        <v>1047</v>
      </c>
      <c r="B10" s="81" t="s">
        <v>208</v>
      </c>
      <c r="C10" s="52">
        <f>'6-4长期应付款汇总'!C27</f>
        <v>0</v>
      </c>
      <c r="D10" s="52">
        <f>'6-4长期应付款汇总'!D27</f>
        <v>0</v>
      </c>
      <c r="E10" s="51">
        <f t="shared" si="0"/>
        <v>0</v>
      </c>
      <c r="F10" s="51">
        <f t="shared" si="1"/>
        <v>0</v>
      </c>
    </row>
    <row r="11" s="9" customFormat="1" customHeight="1" spans="1:6">
      <c r="A11" s="60" t="s">
        <v>1048</v>
      </c>
      <c r="B11" s="81" t="s">
        <v>212</v>
      </c>
      <c r="C11" s="51">
        <f>'6-5预计负债'!E27</f>
        <v>0</v>
      </c>
      <c r="D11" s="51">
        <f>'6-5预计负债'!F27</f>
        <v>0</v>
      </c>
      <c r="E11" s="51">
        <f t="shared" si="0"/>
        <v>0</v>
      </c>
      <c r="F11" s="51">
        <f t="shared" si="1"/>
        <v>0</v>
      </c>
    </row>
    <row r="12" s="9" customFormat="1" customHeight="1" spans="1:6">
      <c r="A12" s="60" t="s">
        <v>1049</v>
      </c>
      <c r="B12" s="81" t="s">
        <v>262</v>
      </c>
      <c r="C12" s="52">
        <f>'6-6递延收益'!G27</f>
        <v>0</v>
      </c>
      <c r="D12" s="52">
        <f>'6-6递延收益'!H27</f>
        <v>0</v>
      </c>
      <c r="E12" s="51">
        <f t="shared" si="0"/>
        <v>0</v>
      </c>
      <c r="F12" s="51">
        <f t="shared" si="1"/>
        <v>0</v>
      </c>
    </row>
    <row r="13" s="9" customFormat="1" customHeight="1" spans="1:6">
      <c r="A13" s="60" t="s">
        <v>1050</v>
      </c>
      <c r="B13" s="81" t="s">
        <v>214</v>
      </c>
      <c r="C13" s="52">
        <f>'6-7递延所得税负债'!E27</f>
        <v>0</v>
      </c>
      <c r="D13" s="52">
        <f>'6-7递延所得税负债'!F27</f>
        <v>0</v>
      </c>
      <c r="E13" s="51">
        <f t="shared" si="0"/>
        <v>0</v>
      </c>
      <c r="F13" s="51">
        <f t="shared" si="1"/>
        <v>0</v>
      </c>
    </row>
    <row r="14" s="9" customFormat="1" customHeight="1" spans="1:6">
      <c r="A14" s="60" t="s">
        <v>1051</v>
      </c>
      <c r="B14" s="81" t="s">
        <v>216</v>
      </c>
      <c r="C14" s="52">
        <f>'6-8其他非流动负债'!E27</f>
        <v>0</v>
      </c>
      <c r="D14" s="52">
        <f>'6-8其他非流动负债'!F27</f>
        <v>0</v>
      </c>
      <c r="E14" s="51">
        <f t="shared" si="0"/>
        <v>0</v>
      </c>
      <c r="F14" s="51">
        <f t="shared" si="1"/>
        <v>0</v>
      </c>
    </row>
    <row r="15" s="9" customFormat="1" customHeight="1" spans="1:6">
      <c r="A15" s="66"/>
      <c r="B15" s="31"/>
      <c r="C15" s="52"/>
      <c r="D15" s="52"/>
      <c r="E15" s="51"/>
      <c r="F15" s="51"/>
    </row>
    <row r="16" s="9" customFormat="1" customHeight="1" spans="1:6">
      <c r="A16" s="66"/>
      <c r="B16" s="31"/>
      <c r="C16" s="52"/>
      <c r="D16" s="52"/>
      <c r="E16" s="51"/>
      <c r="F16" s="51"/>
    </row>
    <row r="17" s="9" customFormat="1" customHeight="1" spans="1:6">
      <c r="A17" s="66"/>
      <c r="B17" s="31"/>
      <c r="C17" s="52"/>
      <c r="D17" s="52"/>
      <c r="E17" s="51"/>
      <c r="F17" s="51"/>
    </row>
    <row r="18" s="9" customFormat="1" customHeight="1" spans="1:6">
      <c r="A18" s="66"/>
      <c r="B18" s="31"/>
      <c r="C18" s="52"/>
      <c r="D18" s="52"/>
      <c r="E18" s="51"/>
      <c r="F18" s="51"/>
    </row>
    <row r="19" s="9" customFormat="1" customHeight="1" spans="1:6">
      <c r="A19" s="66"/>
      <c r="B19" s="31"/>
      <c r="C19" s="52"/>
      <c r="D19" s="52"/>
      <c r="E19" s="51"/>
      <c r="F19" s="51"/>
    </row>
    <row r="20" s="9" customFormat="1" customHeight="1" spans="1:6">
      <c r="A20" s="66"/>
      <c r="B20" s="31"/>
      <c r="C20" s="52"/>
      <c r="D20" s="52"/>
      <c r="E20" s="51"/>
      <c r="F20" s="51"/>
    </row>
    <row r="21" s="9" customFormat="1" customHeight="1" spans="1:6">
      <c r="A21" s="66"/>
      <c r="B21" s="31"/>
      <c r="C21" s="52"/>
      <c r="D21" s="52"/>
      <c r="E21" s="51"/>
      <c r="F21" s="51"/>
    </row>
    <row r="22" s="9" customFormat="1" customHeight="1" spans="1:6">
      <c r="A22" s="66"/>
      <c r="B22" s="31"/>
      <c r="C22" s="52"/>
      <c r="D22" s="52"/>
      <c r="E22" s="51"/>
      <c r="F22" s="51"/>
    </row>
    <row r="23" s="9" customFormat="1" customHeight="1" spans="1:6">
      <c r="A23" s="66"/>
      <c r="B23" s="31"/>
      <c r="C23" s="52"/>
      <c r="D23" s="51"/>
      <c r="E23" s="51"/>
      <c r="F23" s="51"/>
    </row>
    <row r="24" s="9" customFormat="1" customHeight="1" spans="1:6">
      <c r="A24" s="60"/>
      <c r="B24" s="82"/>
      <c r="C24" s="52"/>
      <c r="D24" s="51"/>
      <c r="E24" s="51"/>
      <c r="F24" s="51"/>
    </row>
    <row r="25" s="9" customFormat="1" customHeight="1" spans="1:6">
      <c r="A25" s="60"/>
      <c r="B25" s="82"/>
      <c r="C25" s="52"/>
      <c r="D25" s="51"/>
      <c r="E25" s="51"/>
      <c r="F25" s="51"/>
    </row>
    <row r="26" s="9" customFormat="1" customHeight="1" spans="1:6">
      <c r="A26" s="27" t="s">
        <v>218</v>
      </c>
      <c r="B26" s="29"/>
      <c r="C26" s="30">
        <f>SUM(C7:C25)</f>
        <v>0</v>
      </c>
      <c r="D26" s="30">
        <f>SUM(D7:D25)</f>
        <v>0</v>
      </c>
      <c r="E26" s="30">
        <f>IF(SUM(E7:E25)-(D26-C26)&lt;0.001,SUM(E7:E25),"false")</f>
        <v>0</v>
      </c>
      <c r="F26" s="51">
        <f>IF(C26=0,0,E26/ABS(C26))*100</f>
        <v>0</v>
      </c>
    </row>
    <row r="27" s="10" customFormat="1" customHeight="1" spans="1:6">
      <c r="A27" s="32"/>
      <c r="D27" s="33"/>
      <c r="E27" s="33"/>
      <c r="F27" s="33"/>
    </row>
    <row r="28" s="36" customFormat="1" customHeight="1" spans="1:6">
      <c r="A28" s="35" t="str">
        <f>表头信息!D8&amp;表头信息!E8</f>
        <v>产权持有单位填表人：谭勃</v>
      </c>
      <c r="B28" s="35"/>
      <c r="C28" s="35"/>
      <c r="E28" s="37" t="str">
        <f>表头信息!D20&amp;表头信息!E23</f>
        <v>评估人员：柳青、殷涛</v>
      </c>
      <c r="F28" s="37"/>
    </row>
    <row r="29" s="36" customFormat="1" customHeight="1" spans="1:1">
      <c r="A29" s="38" t="str">
        <f>表头信息!D11&amp;表头信息!E11</f>
        <v>填表日期：2022年11月2日</v>
      </c>
    </row>
  </sheetData>
  <mergeCells count="13">
    <mergeCell ref="A1:F1"/>
    <mergeCell ref="A2:F2"/>
    <mergeCell ref="A4:C4"/>
    <mergeCell ref="A26:B26"/>
    <mergeCell ref="D27:F27"/>
    <mergeCell ref="A28:C28"/>
    <mergeCell ref="E28:F28"/>
    <mergeCell ref="A5:A6"/>
    <mergeCell ref="B5:B6"/>
    <mergeCell ref="C5:C6"/>
    <mergeCell ref="D5:D6"/>
    <mergeCell ref="E5:E6"/>
    <mergeCell ref="F5:F6"/>
  </mergeCells>
  <hyperlinks>
    <hyperlink ref="A1:F1" location="'2-分类汇总'!B55" display="非流动负债评估汇总表"/>
    <hyperlink ref="B7" location="'6-1长期借款'!A1" display="长期借款"/>
    <hyperlink ref="B8" location="'6-2应付债券'!A1" display="应付债券"/>
    <hyperlink ref="B10" location="'6-4长期应付款汇总'!A1" display="长期应付款"/>
    <hyperlink ref="B11" location="'6-5预计负债'!A1" display="预计负债"/>
    <hyperlink ref="B13" location="'6-7递延所得税负债'!A1" display="递延所得税负债"/>
    <hyperlink ref="B14" location="'6-8其他非流动负债'!A1" display="其他非流动负债"/>
    <hyperlink ref="B12" location="'6-6递延收益'!A1" display="递延收益"/>
    <hyperlink ref="B9" location="'6-3租赁负债'!A1" display="租赁负债"/>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0"/>
  <sheetViews>
    <sheetView view="pageBreakPreview" zoomScaleNormal="100" workbookViewId="0">
      <pane xSplit="1" ySplit="6" topLeftCell="B7" activePane="bottomRight" state="frozen"/>
      <selection/>
      <selection pane="topRight"/>
      <selection pane="bottomLeft"/>
      <selection pane="bottomRight" activeCell="L25" sqref="L25"/>
    </sheetView>
  </sheetViews>
  <sheetFormatPr defaultColWidth="8.66666666666667" defaultRowHeight="15.75" customHeight="1"/>
  <cols>
    <col min="1" max="1" width="5.5" style="11" customWidth="1"/>
    <col min="2" max="2" width="25.5833333333333" style="11" customWidth="1"/>
    <col min="3" max="6" width="8.25" style="11" customWidth="1"/>
    <col min="7" max="10" width="13.0833333333333" style="11" customWidth="1"/>
    <col min="11" max="11" width="14.5" style="11" customWidth="1"/>
    <col min="12" max="12" width="11.3333333333333" style="11"/>
    <col min="13" max="13" width="9" style="11"/>
    <col min="14" max="14" width="19.5" style="11"/>
    <col min="15" max="15" width="16" style="11"/>
    <col min="16" max="32" width="9" style="11"/>
    <col min="33" max="16384" width="8.66666666666667" style="11"/>
  </cols>
  <sheetData>
    <row r="1" s="7" customFormat="1" ht="30" customHeight="1" spans="1:11">
      <c r="A1" s="12" t="str">
        <f>"长期借款评估"&amp;表头信息!E35</f>
        <v>长期借款评估明细表</v>
      </c>
      <c r="B1" s="12"/>
      <c r="C1" s="12"/>
      <c r="D1" s="12"/>
      <c r="E1" s="12"/>
      <c r="F1" s="12"/>
      <c r="G1" s="12"/>
      <c r="H1" s="46"/>
      <c r="I1" s="46"/>
      <c r="J1" s="46"/>
      <c r="K1" s="46"/>
    </row>
    <row r="2" customHeight="1" spans="1:11">
      <c r="A2" s="13" t="str">
        <f>表头信息!D5&amp;表头信息!E5</f>
        <v>评估基准日：2022年10月31日</v>
      </c>
      <c r="B2" s="13"/>
      <c r="C2" s="13"/>
      <c r="D2" s="13"/>
      <c r="E2" s="13"/>
      <c r="F2" s="13"/>
      <c r="G2" s="13"/>
      <c r="H2" s="13"/>
      <c r="I2" s="14"/>
      <c r="J2" s="14"/>
      <c r="K2" s="14"/>
    </row>
    <row r="3" customHeight="1" spans="1:11">
      <c r="A3" s="13"/>
      <c r="B3" s="13"/>
      <c r="C3" s="13"/>
      <c r="D3" s="13"/>
      <c r="E3" s="13"/>
      <c r="F3" s="13"/>
      <c r="G3" s="13"/>
      <c r="H3" s="14"/>
      <c r="I3" s="14"/>
      <c r="J3" s="14"/>
      <c r="K3" s="15" t="s">
        <v>1052</v>
      </c>
    </row>
    <row r="4" customHeight="1" spans="1:11">
      <c r="A4" s="16" t="str">
        <f>表头信息!D2&amp;表头信息!E2</f>
        <v>产权持有单位：西安曲江楼观旅游农业开发有限公司</v>
      </c>
      <c r="B4" s="17"/>
      <c r="C4" s="17"/>
      <c r="D4" s="17"/>
      <c r="E4" s="17"/>
      <c r="F4" s="18"/>
      <c r="G4" s="18"/>
      <c r="H4" s="18"/>
      <c r="I4" s="18"/>
      <c r="J4" s="18"/>
      <c r="K4" s="19" t="s">
        <v>3</v>
      </c>
    </row>
    <row r="5" s="8" customFormat="1" customHeight="1" spans="1:15">
      <c r="A5" s="20" t="s">
        <v>5</v>
      </c>
      <c r="B5" s="20" t="s">
        <v>986</v>
      </c>
      <c r="C5" s="20" t="s">
        <v>389</v>
      </c>
      <c r="D5" s="20" t="s">
        <v>585</v>
      </c>
      <c r="E5" s="20" t="s">
        <v>987</v>
      </c>
      <c r="F5" s="20" t="s">
        <v>294</v>
      </c>
      <c r="G5" s="20" t="s">
        <v>988</v>
      </c>
      <c r="H5" s="20" t="s">
        <v>989</v>
      </c>
      <c r="I5" s="20" t="s">
        <v>238</v>
      </c>
      <c r="J5" s="20" t="s">
        <v>239</v>
      </c>
      <c r="K5" s="20" t="s">
        <v>8</v>
      </c>
      <c r="L5" s="20" t="s">
        <v>1035</v>
      </c>
      <c r="M5" s="20" t="s">
        <v>1036</v>
      </c>
      <c r="N5" s="20" t="s">
        <v>1037</v>
      </c>
      <c r="O5" s="20" t="s">
        <v>1038</v>
      </c>
    </row>
    <row r="6" s="8" customFormat="1" customHeight="1" spans="1:15">
      <c r="A6" s="21"/>
      <c r="B6" s="21"/>
      <c r="C6" s="21"/>
      <c r="D6" s="21"/>
      <c r="E6" s="21"/>
      <c r="F6" s="21"/>
      <c r="G6" s="21"/>
      <c r="H6" s="21"/>
      <c r="I6" s="21"/>
      <c r="J6" s="21"/>
      <c r="K6" s="21"/>
      <c r="L6" s="21" t="s">
        <v>510</v>
      </c>
      <c r="M6" s="21" t="s">
        <v>1039</v>
      </c>
      <c r="N6" s="21" t="s">
        <v>1040</v>
      </c>
      <c r="O6" s="21" t="s">
        <v>1040</v>
      </c>
    </row>
    <row r="7" s="9" customFormat="1" customHeight="1" spans="1:15">
      <c r="A7" s="22">
        <v>1</v>
      </c>
      <c r="B7" s="23"/>
      <c r="C7" s="24"/>
      <c r="D7" s="24"/>
      <c r="E7" s="73"/>
      <c r="F7" s="22"/>
      <c r="G7" s="25"/>
      <c r="H7" s="25"/>
      <c r="I7" s="25"/>
      <c r="J7" s="25"/>
      <c r="K7" s="26"/>
      <c r="L7" s="26"/>
      <c r="M7" s="26"/>
      <c r="N7" s="26"/>
      <c r="O7" s="26"/>
    </row>
    <row r="8" s="9" customFormat="1" customHeight="1" spans="1:15">
      <c r="A8" s="22">
        <v>2</v>
      </c>
      <c r="B8" s="23"/>
      <c r="C8" s="24"/>
      <c r="D8" s="24"/>
      <c r="E8" s="73"/>
      <c r="F8" s="22"/>
      <c r="G8" s="25"/>
      <c r="H8" s="25"/>
      <c r="I8" s="25"/>
      <c r="J8" s="25"/>
      <c r="K8" s="26"/>
      <c r="L8" s="26"/>
      <c r="M8" s="26"/>
      <c r="N8" s="26"/>
      <c r="O8" s="26"/>
    </row>
    <row r="9" s="9" customFormat="1" customHeight="1" spans="1:15">
      <c r="A9" s="22">
        <v>3</v>
      </c>
      <c r="B9" s="23"/>
      <c r="C9" s="24"/>
      <c r="D9" s="24"/>
      <c r="E9" s="73"/>
      <c r="F9" s="22"/>
      <c r="G9" s="25"/>
      <c r="H9" s="25"/>
      <c r="I9" s="25"/>
      <c r="J9" s="25"/>
      <c r="K9" s="26"/>
      <c r="L9" s="26"/>
      <c r="M9" s="26"/>
      <c r="N9" s="26"/>
      <c r="O9" s="26"/>
    </row>
    <row r="10" s="9" customFormat="1" customHeight="1" spans="1:15">
      <c r="A10" s="22">
        <v>4</v>
      </c>
      <c r="B10" s="23"/>
      <c r="C10" s="24"/>
      <c r="D10" s="24"/>
      <c r="E10" s="73"/>
      <c r="F10" s="22"/>
      <c r="G10" s="25"/>
      <c r="H10" s="25"/>
      <c r="I10" s="25"/>
      <c r="J10" s="25"/>
      <c r="K10" s="26"/>
      <c r="L10" s="26"/>
      <c r="M10" s="26"/>
      <c r="N10" s="26"/>
      <c r="O10" s="26"/>
    </row>
    <row r="11" s="9" customFormat="1" customHeight="1" spans="1:15">
      <c r="A11" s="22">
        <v>5</v>
      </c>
      <c r="B11" s="23"/>
      <c r="C11" s="24"/>
      <c r="D11" s="24"/>
      <c r="E11" s="73"/>
      <c r="F11" s="22"/>
      <c r="G11" s="25"/>
      <c r="H11" s="25"/>
      <c r="I11" s="25"/>
      <c r="J11" s="25"/>
      <c r="K11" s="26"/>
      <c r="L11" s="26"/>
      <c r="M11" s="26"/>
      <c r="N11" s="26"/>
      <c r="O11" s="26"/>
    </row>
    <row r="12" s="9" customFormat="1" customHeight="1" spans="1:15">
      <c r="A12" s="22">
        <v>6</v>
      </c>
      <c r="B12" s="23"/>
      <c r="C12" s="24"/>
      <c r="D12" s="24"/>
      <c r="E12" s="73"/>
      <c r="F12" s="22"/>
      <c r="G12" s="25"/>
      <c r="H12" s="25"/>
      <c r="I12" s="25"/>
      <c r="J12" s="25"/>
      <c r="K12" s="26"/>
      <c r="L12" s="26"/>
      <c r="M12" s="26"/>
      <c r="N12" s="26"/>
      <c r="O12" s="26"/>
    </row>
    <row r="13" s="9" customFormat="1" customHeight="1" spans="1:15">
      <c r="A13" s="22">
        <v>7</v>
      </c>
      <c r="B13" s="23"/>
      <c r="C13" s="24"/>
      <c r="D13" s="24"/>
      <c r="E13" s="73"/>
      <c r="F13" s="22"/>
      <c r="G13" s="25"/>
      <c r="H13" s="25"/>
      <c r="I13" s="25"/>
      <c r="J13" s="25"/>
      <c r="K13" s="26"/>
      <c r="L13" s="26"/>
      <c r="M13" s="26"/>
      <c r="N13" s="26"/>
      <c r="O13" s="26"/>
    </row>
    <row r="14" s="9" customFormat="1" customHeight="1" spans="1:15">
      <c r="A14" s="22">
        <v>8</v>
      </c>
      <c r="B14" s="23"/>
      <c r="C14" s="24"/>
      <c r="D14" s="24"/>
      <c r="E14" s="73"/>
      <c r="F14" s="22"/>
      <c r="G14" s="25"/>
      <c r="H14" s="25"/>
      <c r="I14" s="25"/>
      <c r="J14" s="25"/>
      <c r="K14" s="26"/>
      <c r="L14" s="26"/>
      <c r="M14" s="26"/>
      <c r="N14" s="26"/>
      <c r="O14" s="26"/>
    </row>
    <row r="15" s="9" customFormat="1" customHeight="1" spans="1:15">
      <c r="A15" s="22">
        <v>9</v>
      </c>
      <c r="B15" s="23"/>
      <c r="C15" s="24"/>
      <c r="D15" s="24"/>
      <c r="E15" s="73"/>
      <c r="F15" s="22"/>
      <c r="G15" s="25"/>
      <c r="H15" s="25"/>
      <c r="I15" s="25"/>
      <c r="J15" s="25"/>
      <c r="K15" s="26"/>
      <c r="L15" s="26"/>
      <c r="M15" s="26"/>
      <c r="N15" s="26"/>
      <c r="O15" s="26"/>
    </row>
    <row r="16" s="9" customFormat="1" customHeight="1" spans="1:15">
      <c r="A16" s="22">
        <v>10</v>
      </c>
      <c r="B16" s="23"/>
      <c r="C16" s="24"/>
      <c r="D16" s="24"/>
      <c r="E16" s="73"/>
      <c r="F16" s="22"/>
      <c r="G16" s="25"/>
      <c r="H16" s="25"/>
      <c r="I16" s="25"/>
      <c r="J16" s="25"/>
      <c r="K16" s="26"/>
      <c r="L16" s="26"/>
      <c r="M16" s="26"/>
      <c r="N16" s="26"/>
      <c r="O16" s="26"/>
    </row>
    <row r="17" s="9" customFormat="1" customHeight="1" spans="1:15">
      <c r="A17" s="22">
        <v>11</v>
      </c>
      <c r="B17" s="23"/>
      <c r="C17" s="24"/>
      <c r="D17" s="24"/>
      <c r="E17" s="73"/>
      <c r="F17" s="22"/>
      <c r="G17" s="25"/>
      <c r="H17" s="25"/>
      <c r="I17" s="25"/>
      <c r="J17" s="25"/>
      <c r="K17" s="26"/>
      <c r="L17" s="26"/>
      <c r="M17" s="26"/>
      <c r="N17" s="26"/>
      <c r="O17" s="26"/>
    </row>
    <row r="18" s="9" customFormat="1" customHeight="1" spans="1:15">
      <c r="A18" s="22">
        <v>12</v>
      </c>
      <c r="B18" s="23"/>
      <c r="C18" s="24"/>
      <c r="D18" s="24"/>
      <c r="E18" s="73"/>
      <c r="F18" s="22"/>
      <c r="G18" s="25"/>
      <c r="H18" s="25"/>
      <c r="I18" s="25"/>
      <c r="J18" s="25"/>
      <c r="K18" s="26"/>
      <c r="L18" s="26"/>
      <c r="M18" s="26"/>
      <c r="N18" s="26"/>
      <c r="O18" s="26"/>
    </row>
    <row r="19" s="9" customFormat="1" customHeight="1" spans="1:15">
      <c r="A19" s="22">
        <v>13</v>
      </c>
      <c r="B19" s="23"/>
      <c r="C19" s="24"/>
      <c r="D19" s="24"/>
      <c r="E19" s="73"/>
      <c r="F19" s="22"/>
      <c r="G19" s="25"/>
      <c r="H19" s="25"/>
      <c r="I19" s="25"/>
      <c r="J19" s="25"/>
      <c r="K19" s="26"/>
      <c r="L19" s="26"/>
      <c r="M19" s="26"/>
      <c r="N19" s="26"/>
      <c r="O19" s="26"/>
    </row>
    <row r="20" s="9" customFormat="1" customHeight="1" spans="1:15">
      <c r="A20" s="22">
        <v>14</v>
      </c>
      <c r="B20" s="23"/>
      <c r="C20" s="24"/>
      <c r="D20" s="24"/>
      <c r="E20" s="73"/>
      <c r="F20" s="22"/>
      <c r="G20" s="25"/>
      <c r="H20" s="25"/>
      <c r="I20" s="25"/>
      <c r="J20" s="25"/>
      <c r="K20" s="26"/>
      <c r="L20" s="26"/>
      <c r="M20" s="26"/>
      <c r="N20" s="26"/>
      <c r="O20" s="26"/>
    </row>
    <row r="21" s="9" customFormat="1" customHeight="1" spans="1:15">
      <c r="A21" s="22">
        <v>15</v>
      </c>
      <c r="B21" s="23"/>
      <c r="C21" s="24"/>
      <c r="D21" s="24"/>
      <c r="E21" s="73"/>
      <c r="F21" s="22"/>
      <c r="G21" s="25"/>
      <c r="H21" s="25"/>
      <c r="I21" s="25"/>
      <c r="J21" s="25"/>
      <c r="K21" s="26"/>
      <c r="L21" s="26"/>
      <c r="M21" s="26"/>
      <c r="N21" s="26"/>
      <c r="O21" s="26"/>
    </row>
    <row r="22" s="9" customFormat="1" customHeight="1" spans="1:15">
      <c r="A22" s="22">
        <v>16</v>
      </c>
      <c r="B22" s="23"/>
      <c r="C22" s="24"/>
      <c r="D22" s="24"/>
      <c r="E22" s="73"/>
      <c r="F22" s="22"/>
      <c r="G22" s="25"/>
      <c r="H22" s="25"/>
      <c r="I22" s="25"/>
      <c r="J22" s="25"/>
      <c r="K22" s="26"/>
      <c r="L22" s="26"/>
      <c r="M22" s="26"/>
      <c r="N22" s="26"/>
      <c r="O22" s="26"/>
    </row>
    <row r="23" s="9" customFormat="1" customHeight="1" spans="1:15">
      <c r="A23" s="22">
        <v>17</v>
      </c>
      <c r="B23" s="23"/>
      <c r="C23" s="24"/>
      <c r="D23" s="24"/>
      <c r="E23" s="73"/>
      <c r="F23" s="22"/>
      <c r="G23" s="25"/>
      <c r="H23" s="25"/>
      <c r="I23" s="25"/>
      <c r="J23" s="25"/>
      <c r="K23" s="26"/>
      <c r="L23" s="26"/>
      <c r="M23" s="26"/>
      <c r="N23" s="26"/>
      <c r="O23" s="26"/>
    </row>
    <row r="24" s="9" customFormat="1" customHeight="1" spans="1:15">
      <c r="A24" s="22">
        <v>18</v>
      </c>
      <c r="B24" s="23"/>
      <c r="C24" s="24"/>
      <c r="D24" s="24"/>
      <c r="E24" s="73"/>
      <c r="F24" s="22"/>
      <c r="G24" s="25"/>
      <c r="H24" s="25"/>
      <c r="I24" s="25"/>
      <c r="J24" s="25"/>
      <c r="K24" s="26"/>
      <c r="L24" s="26"/>
      <c r="M24" s="26"/>
      <c r="N24" s="26"/>
      <c r="O24" s="26"/>
    </row>
    <row r="25" s="9" customFormat="1" customHeight="1" spans="1:15">
      <c r="A25" s="22">
        <v>19</v>
      </c>
      <c r="B25" s="23"/>
      <c r="C25" s="24"/>
      <c r="D25" s="24"/>
      <c r="E25" s="73"/>
      <c r="F25" s="22"/>
      <c r="G25" s="25"/>
      <c r="H25" s="25"/>
      <c r="I25" s="25"/>
      <c r="J25" s="25"/>
      <c r="K25" s="26"/>
      <c r="L25" s="26"/>
      <c r="M25" s="26"/>
      <c r="N25" s="26"/>
      <c r="O25" s="26"/>
    </row>
    <row r="26" s="9" customFormat="1" customHeight="1" spans="1:15">
      <c r="A26" s="22">
        <v>20</v>
      </c>
      <c r="B26" s="23"/>
      <c r="C26" s="24"/>
      <c r="D26" s="24"/>
      <c r="E26" s="73"/>
      <c r="F26" s="22"/>
      <c r="G26" s="25"/>
      <c r="H26" s="25"/>
      <c r="I26" s="25"/>
      <c r="J26" s="25"/>
      <c r="K26" s="26"/>
      <c r="L26" s="26"/>
      <c r="M26" s="26"/>
      <c r="N26" s="26"/>
      <c r="O26" s="26"/>
    </row>
    <row r="27" s="9" customFormat="1" customHeight="1" spans="1:11">
      <c r="A27" s="27" t="s">
        <v>384</v>
      </c>
      <c r="B27" s="28"/>
      <c r="C27" s="28"/>
      <c r="D27" s="28"/>
      <c r="E27" s="28"/>
      <c r="F27" s="28"/>
      <c r="G27" s="28"/>
      <c r="H27" s="29"/>
      <c r="I27" s="30">
        <f>SUM(I7:I26)</f>
        <v>0</v>
      </c>
      <c r="J27" s="30">
        <f>SUM(J7:J26)</f>
        <v>0</v>
      </c>
      <c r="K27" s="31"/>
    </row>
    <row r="28" s="10" customFormat="1" customHeight="1" spans="1:11">
      <c r="A28" s="32"/>
      <c r="D28" s="33"/>
      <c r="E28" s="33"/>
      <c r="F28" s="33"/>
      <c r="G28" s="34"/>
      <c r="H28" s="34"/>
      <c r="I28" s="34"/>
      <c r="J28" s="34"/>
      <c r="K28" s="34"/>
    </row>
    <row r="29" s="10" customFormat="1" customHeight="1" spans="1:11">
      <c r="A29" s="35" t="str">
        <f>表头信息!D8&amp;表头信息!E8</f>
        <v>产权持有单位填表人：谭勃</v>
      </c>
      <c r="B29" s="35"/>
      <c r="C29" s="35"/>
      <c r="D29" s="35"/>
      <c r="E29" s="35"/>
      <c r="F29" s="39"/>
      <c r="I29" s="37" t="str">
        <f>表头信息!D20&amp;表头信息!E23</f>
        <v>评估人员：柳青、殷涛</v>
      </c>
      <c r="J29" s="37"/>
      <c r="K29" s="37"/>
    </row>
    <row r="30" s="10" customFormat="1" customHeight="1" spans="1:10">
      <c r="A30" s="38" t="str">
        <f>表头信息!D11&amp;表头信息!E11</f>
        <v>填表日期：2022年11月2日</v>
      </c>
      <c r="B30" s="36"/>
      <c r="C30" s="36"/>
      <c r="D30" s="36"/>
      <c r="E30" s="39"/>
      <c r="F30" s="39"/>
      <c r="H30" s="39"/>
      <c r="I30" s="39"/>
      <c r="J30" s="39"/>
    </row>
  </sheetData>
  <protectedRanges>
    <protectedRange sqref="A7:K26" name="区域1"/>
  </protectedRanges>
  <mergeCells count="22">
    <mergeCell ref="A1:K1"/>
    <mergeCell ref="A2:K2"/>
    <mergeCell ref="A4:E4"/>
    <mergeCell ref="A27:H27"/>
    <mergeCell ref="D28:F28"/>
    <mergeCell ref="A29:E29"/>
    <mergeCell ref="I29:K29"/>
    <mergeCell ref="A5:A6"/>
    <mergeCell ref="B5:B6"/>
    <mergeCell ref="C5:C6"/>
    <mergeCell ref="D5:D6"/>
    <mergeCell ref="E5:E6"/>
    <mergeCell ref="F5:F6"/>
    <mergeCell ref="G5:G6"/>
    <mergeCell ref="H5:H6"/>
    <mergeCell ref="I5:I6"/>
    <mergeCell ref="J5:J6"/>
    <mergeCell ref="K5:K6"/>
    <mergeCell ref="L5:L6"/>
    <mergeCell ref="M5:M6"/>
    <mergeCell ref="N5:N6"/>
    <mergeCell ref="O5:O6"/>
  </mergeCells>
  <hyperlinks>
    <hyperlink ref="A1:K1" location="'6-非流动负债汇总'!B7" display="=&quot;长期借款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5096" name="Check Box 72" r:id="rId4">
              <controlPr defaultSize="0">
                <anchor moveWithCells="1">
                  <from>
                    <xdr:col>11</xdr:col>
                    <xdr:colOff>95250</xdr:colOff>
                    <xdr:row>0</xdr:row>
                    <xdr:rowOff>114300</xdr:rowOff>
                  </from>
                  <to>
                    <xdr:col>12</xdr:col>
                    <xdr:colOff>482600</xdr:colOff>
                    <xdr:row>1</xdr:row>
                    <xdr:rowOff>95250</xdr:rowOff>
                  </to>
                </anchor>
              </controlPr>
            </control>
          </mc:Choice>
        </mc:AlternateContent>
      </controls>
    </mc:Choice>
  </mc:AlternateContent>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1"/>
  <sheetViews>
    <sheetView showGridLines="0" view="pageBreakPreview" zoomScale="85" zoomScaleNormal="100" workbookViewId="0">
      <pane xSplit="1" ySplit="6" topLeftCell="B7" activePane="bottomRight" state="frozen"/>
      <selection/>
      <selection pane="topRight"/>
      <selection pane="bottomLeft"/>
      <selection pane="bottomRight" activeCell="L25" sqref="L25"/>
    </sheetView>
  </sheetViews>
  <sheetFormatPr defaultColWidth="8.75" defaultRowHeight="15.75" customHeight="1"/>
  <cols>
    <col min="1" max="1" width="5.58333333333333" style="11" customWidth="1"/>
    <col min="2" max="2" width="29.5833333333333" style="11" customWidth="1"/>
    <col min="3" max="8" width="13.5833333333333" style="11" customWidth="1"/>
    <col min="9" max="9" width="12.8333333333333" style="11" customWidth="1"/>
    <col min="10" max="16384" width="8.75" style="11"/>
  </cols>
  <sheetData>
    <row r="1" s="7" customFormat="1" ht="30" customHeight="1" spans="1:9">
      <c r="A1" s="40" t="str">
        <f>"应付债券评估"&amp;表头信息!E35</f>
        <v>应付债券评估明细表</v>
      </c>
      <c r="B1" s="40"/>
      <c r="C1" s="40"/>
      <c r="D1" s="40"/>
      <c r="E1" s="40"/>
      <c r="F1" s="40"/>
      <c r="G1" s="40"/>
      <c r="H1" s="74"/>
      <c r="I1" s="74"/>
    </row>
    <row r="2" customHeight="1" spans="1:9">
      <c r="A2" s="13" t="str">
        <f>表头信息!D5&amp;表头信息!E5</f>
        <v>评估基准日：2022年10月31日</v>
      </c>
      <c r="B2" s="13"/>
      <c r="C2" s="13"/>
      <c r="D2" s="13"/>
      <c r="E2" s="13"/>
      <c r="F2" s="13"/>
      <c r="G2" s="13"/>
      <c r="H2" s="14"/>
      <c r="I2" s="14"/>
    </row>
    <row r="3" customHeight="1" spans="1:9">
      <c r="A3" s="18"/>
      <c r="B3" s="13"/>
      <c r="C3" s="13"/>
      <c r="D3" s="13"/>
      <c r="E3" s="13"/>
      <c r="F3" s="13"/>
      <c r="G3" s="13"/>
      <c r="H3" s="14"/>
      <c r="I3" s="15" t="s">
        <v>1053</v>
      </c>
    </row>
    <row r="4" customHeight="1" spans="1:9">
      <c r="A4" s="16" t="str">
        <f>表头信息!D2&amp;表头信息!E2</f>
        <v>产权持有单位：西安曲江楼观旅游农业开发有限公司</v>
      </c>
      <c r="B4" s="17"/>
      <c r="C4" s="17"/>
      <c r="D4" s="17"/>
      <c r="E4" s="18"/>
      <c r="F4" s="18"/>
      <c r="G4" s="18"/>
      <c r="H4" s="18"/>
      <c r="I4" s="19" t="s">
        <v>3</v>
      </c>
    </row>
    <row r="5" s="8" customFormat="1" customHeight="1" spans="1:9">
      <c r="A5" s="20" t="s">
        <v>5</v>
      </c>
      <c r="B5" s="20" t="s">
        <v>1054</v>
      </c>
      <c r="C5" s="20" t="s">
        <v>590</v>
      </c>
      <c r="D5" s="20" t="s">
        <v>389</v>
      </c>
      <c r="E5" s="20" t="s">
        <v>585</v>
      </c>
      <c r="F5" s="20" t="s">
        <v>353</v>
      </c>
      <c r="G5" s="20" t="s">
        <v>238</v>
      </c>
      <c r="H5" s="20" t="s">
        <v>239</v>
      </c>
      <c r="I5" s="43" t="s">
        <v>1055</v>
      </c>
    </row>
    <row r="6" s="8" customFormat="1" customHeight="1" spans="1:9">
      <c r="A6" s="21"/>
      <c r="B6" s="21"/>
      <c r="C6" s="21"/>
      <c r="D6" s="21"/>
      <c r="E6" s="21"/>
      <c r="F6" s="21"/>
      <c r="G6" s="21"/>
      <c r="H6" s="21"/>
      <c r="I6" s="21"/>
    </row>
    <row r="7" s="9" customFormat="1" customHeight="1" spans="1:9">
      <c r="A7" s="22">
        <v>1</v>
      </c>
      <c r="B7" s="23"/>
      <c r="C7" s="22"/>
      <c r="D7" s="24"/>
      <c r="E7" s="24"/>
      <c r="F7" s="73"/>
      <c r="G7" s="25"/>
      <c r="H7" s="25"/>
      <c r="I7" s="26"/>
    </row>
    <row r="8" s="9" customFormat="1" customHeight="1" spans="1:9">
      <c r="A8" s="22">
        <v>2</v>
      </c>
      <c r="B8" s="23"/>
      <c r="C8" s="22"/>
      <c r="D8" s="24"/>
      <c r="E8" s="24"/>
      <c r="F8" s="73"/>
      <c r="G8" s="25"/>
      <c r="H8" s="25"/>
      <c r="I8" s="26"/>
    </row>
    <row r="9" s="9" customFormat="1" customHeight="1" spans="1:9">
      <c r="A9" s="22">
        <v>3</v>
      </c>
      <c r="B9" s="23"/>
      <c r="C9" s="22"/>
      <c r="D9" s="24"/>
      <c r="E9" s="24"/>
      <c r="F9" s="73"/>
      <c r="G9" s="25"/>
      <c r="H9" s="25"/>
      <c r="I9" s="26"/>
    </row>
    <row r="10" s="9" customFormat="1" customHeight="1" spans="1:9">
      <c r="A10" s="22">
        <v>4</v>
      </c>
      <c r="B10" s="23"/>
      <c r="C10" s="22"/>
      <c r="D10" s="24"/>
      <c r="E10" s="24"/>
      <c r="F10" s="73"/>
      <c r="G10" s="25"/>
      <c r="H10" s="25"/>
      <c r="I10" s="26"/>
    </row>
    <row r="11" s="9" customFormat="1" customHeight="1" spans="1:9">
      <c r="A11" s="22">
        <v>5</v>
      </c>
      <c r="B11" s="23"/>
      <c r="C11" s="22"/>
      <c r="D11" s="24"/>
      <c r="E11" s="24"/>
      <c r="F11" s="73"/>
      <c r="G11" s="25"/>
      <c r="H11" s="25"/>
      <c r="I11" s="26"/>
    </row>
    <row r="12" s="9" customFormat="1" customHeight="1" spans="1:9">
      <c r="A12" s="22">
        <v>6</v>
      </c>
      <c r="B12" s="23"/>
      <c r="C12" s="22"/>
      <c r="D12" s="24"/>
      <c r="E12" s="24"/>
      <c r="F12" s="73"/>
      <c r="G12" s="25"/>
      <c r="H12" s="25"/>
      <c r="I12" s="26"/>
    </row>
    <row r="13" s="9" customFormat="1" customHeight="1" spans="1:9">
      <c r="A13" s="22">
        <v>7</v>
      </c>
      <c r="B13" s="23"/>
      <c r="C13" s="22"/>
      <c r="D13" s="24"/>
      <c r="E13" s="24"/>
      <c r="F13" s="73"/>
      <c r="G13" s="25"/>
      <c r="H13" s="25"/>
      <c r="I13" s="26"/>
    </row>
    <row r="14" s="9" customFormat="1" customHeight="1" spans="1:9">
      <c r="A14" s="22">
        <v>8</v>
      </c>
      <c r="B14" s="23"/>
      <c r="C14" s="22"/>
      <c r="D14" s="24"/>
      <c r="E14" s="24"/>
      <c r="F14" s="73"/>
      <c r="G14" s="25"/>
      <c r="H14" s="25"/>
      <c r="I14" s="26"/>
    </row>
    <row r="15" s="9" customFormat="1" customHeight="1" spans="1:9">
      <c r="A15" s="22">
        <v>9</v>
      </c>
      <c r="B15" s="23"/>
      <c r="C15" s="22"/>
      <c r="D15" s="24"/>
      <c r="E15" s="24"/>
      <c r="F15" s="73"/>
      <c r="G15" s="25"/>
      <c r="H15" s="25"/>
      <c r="I15" s="26"/>
    </row>
    <row r="16" s="9" customFormat="1" customHeight="1" spans="1:9">
      <c r="A16" s="22">
        <v>10</v>
      </c>
      <c r="B16" s="23"/>
      <c r="C16" s="22"/>
      <c r="D16" s="24"/>
      <c r="E16" s="24"/>
      <c r="F16" s="73"/>
      <c r="G16" s="25"/>
      <c r="H16" s="25"/>
      <c r="I16" s="26"/>
    </row>
    <row r="17" s="9" customFormat="1" customHeight="1" spans="1:9">
      <c r="A17" s="22">
        <v>11</v>
      </c>
      <c r="B17" s="23"/>
      <c r="C17" s="22"/>
      <c r="D17" s="24"/>
      <c r="E17" s="24"/>
      <c r="F17" s="73"/>
      <c r="G17" s="25"/>
      <c r="H17" s="25"/>
      <c r="I17" s="26"/>
    </row>
    <row r="18" s="9" customFormat="1" customHeight="1" spans="1:9">
      <c r="A18" s="22">
        <v>12</v>
      </c>
      <c r="B18" s="23"/>
      <c r="C18" s="22"/>
      <c r="D18" s="24"/>
      <c r="E18" s="24"/>
      <c r="F18" s="73"/>
      <c r="G18" s="25"/>
      <c r="H18" s="25"/>
      <c r="I18" s="26"/>
    </row>
    <row r="19" s="9" customFormat="1" customHeight="1" spans="1:9">
      <c r="A19" s="22">
        <v>13</v>
      </c>
      <c r="B19" s="23"/>
      <c r="C19" s="22"/>
      <c r="D19" s="24"/>
      <c r="E19" s="24"/>
      <c r="F19" s="73"/>
      <c r="G19" s="25"/>
      <c r="H19" s="25"/>
      <c r="I19" s="26"/>
    </row>
    <row r="20" s="9" customFormat="1" customHeight="1" spans="1:9">
      <c r="A20" s="22">
        <v>14</v>
      </c>
      <c r="B20" s="23"/>
      <c r="C20" s="22"/>
      <c r="D20" s="24"/>
      <c r="E20" s="24"/>
      <c r="F20" s="73"/>
      <c r="G20" s="25"/>
      <c r="H20" s="25"/>
      <c r="I20" s="26"/>
    </row>
    <row r="21" s="9" customFormat="1" customHeight="1" spans="1:9">
      <c r="A21" s="22">
        <v>15</v>
      </c>
      <c r="B21" s="23"/>
      <c r="C21" s="22"/>
      <c r="D21" s="24"/>
      <c r="E21" s="24"/>
      <c r="F21" s="73"/>
      <c r="G21" s="25"/>
      <c r="H21" s="25"/>
      <c r="I21" s="26"/>
    </row>
    <row r="22" s="9" customFormat="1" customHeight="1" spans="1:9">
      <c r="A22" s="22">
        <v>16</v>
      </c>
      <c r="B22" s="23"/>
      <c r="C22" s="22"/>
      <c r="D22" s="24"/>
      <c r="E22" s="24"/>
      <c r="F22" s="73"/>
      <c r="G22" s="25"/>
      <c r="H22" s="25"/>
      <c r="I22" s="26"/>
    </row>
    <row r="23" s="9" customFormat="1" customHeight="1" spans="1:9">
      <c r="A23" s="22">
        <v>17</v>
      </c>
      <c r="B23" s="23"/>
      <c r="C23" s="22"/>
      <c r="D23" s="24"/>
      <c r="E23" s="24"/>
      <c r="F23" s="73"/>
      <c r="G23" s="25"/>
      <c r="H23" s="25"/>
      <c r="I23" s="26"/>
    </row>
    <row r="24" s="9" customFormat="1" customHeight="1" spans="1:9">
      <c r="A24" s="22">
        <v>18</v>
      </c>
      <c r="B24" s="23"/>
      <c r="C24" s="22"/>
      <c r="D24" s="24"/>
      <c r="E24" s="24"/>
      <c r="F24" s="73"/>
      <c r="G24" s="25"/>
      <c r="H24" s="25"/>
      <c r="I24" s="26"/>
    </row>
    <row r="25" s="9" customFormat="1" customHeight="1" spans="1:9">
      <c r="A25" s="22">
        <v>19</v>
      </c>
      <c r="B25" s="23"/>
      <c r="C25" s="22"/>
      <c r="D25" s="24"/>
      <c r="E25" s="24"/>
      <c r="F25" s="73"/>
      <c r="G25" s="25"/>
      <c r="H25" s="25"/>
      <c r="I25" s="26"/>
    </row>
    <row r="26" s="9" customFormat="1" customHeight="1" spans="1:9">
      <c r="A26" s="22">
        <v>20</v>
      </c>
      <c r="B26" s="23"/>
      <c r="C26" s="22"/>
      <c r="D26" s="24"/>
      <c r="E26" s="24"/>
      <c r="F26" s="73"/>
      <c r="G26" s="25"/>
      <c r="H26" s="25"/>
      <c r="I26" s="26"/>
    </row>
    <row r="27" s="9" customFormat="1" customHeight="1" spans="1:15">
      <c r="A27" s="27" t="s">
        <v>384</v>
      </c>
      <c r="B27" s="28"/>
      <c r="C27" s="28"/>
      <c r="D27" s="28"/>
      <c r="E27" s="28"/>
      <c r="F27" s="29"/>
      <c r="G27" s="30">
        <f>SUM(G7:G26)</f>
        <v>0</v>
      </c>
      <c r="H27" s="30">
        <f>SUM(H7:H26)</f>
        <v>0</v>
      </c>
      <c r="I27" s="31"/>
      <c r="J27" s="75"/>
      <c r="K27" s="75"/>
      <c r="L27" s="75"/>
      <c r="M27" s="75"/>
      <c r="N27" s="75"/>
      <c r="O27" s="75"/>
    </row>
    <row r="28" s="10" customFormat="1" customHeight="1" spans="1:9">
      <c r="A28" s="32"/>
      <c r="D28" s="33"/>
      <c r="E28" s="33"/>
      <c r="F28" s="33"/>
      <c r="G28" s="34"/>
      <c r="H28" s="34"/>
      <c r="I28" s="34"/>
    </row>
    <row r="29" s="10" customFormat="1" customHeight="1" spans="1:9">
      <c r="A29" s="35" t="str">
        <f>表头信息!D8&amp;表头信息!E8</f>
        <v>产权持有单位填表人：谭勃</v>
      </c>
      <c r="B29" s="35"/>
      <c r="C29" s="35"/>
      <c r="D29" s="35"/>
      <c r="E29" s="39"/>
      <c r="F29" s="39"/>
      <c r="G29" s="37" t="str">
        <f>表头信息!D20&amp;表头信息!E23</f>
        <v>评估人员：柳青、殷涛</v>
      </c>
      <c r="H29" s="37"/>
      <c r="I29" s="37"/>
    </row>
    <row r="30" s="10" customFormat="1" customHeight="1" spans="1:9">
      <c r="A30" s="38" t="str">
        <f>表头信息!D11&amp;表头信息!E11</f>
        <v>填表日期：2022年11月2日</v>
      </c>
      <c r="B30" s="36"/>
      <c r="C30" s="36"/>
      <c r="D30" s="36"/>
      <c r="E30" s="39"/>
      <c r="F30" s="39"/>
      <c r="H30" s="39"/>
      <c r="I30" s="39"/>
    </row>
    <row r="31" customHeight="1" spans="4:6">
      <c r="D31" s="71"/>
      <c r="E31" s="71"/>
      <c r="F31" s="71"/>
    </row>
  </sheetData>
  <protectedRanges>
    <protectedRange sqref="A7:I26" name="区域1"/>
  </protectedRanges>
  <mergeCells count="16">
    <mergeCell ref="A1:I1"/>
    <mergeCell ref="A2:I2"/>
    <mergeCell ref="A4:D4"/>
    <mergeCell ref="A27:F27"/>
    <mergeCell ref="D28:F28"/>
    <mergeCell ref="A29:D29"/>
    <mergeCell ref="G29:I29"/>
    <mergeCell ref="A5:A6"/>
    <mergeCell ref="B5:B6"/>
    <mergeCell ref="C5:C6"/>
    <mergeCell ref="D5:D6"/>
    <mergeCell ref="E5:E6"/>
    <mergeCell ref="F5:F6"/>
    <mergeCell ref="G5:G6"/>
    <mergeCell ref="H5:H6"/>
    <mergeCell ref="I5:I6"/>
  </mergeCells>
  <hyperlinks>
    <hyperlink ref="A1:I1" location="'6-非流动负债汇总'!B8" display="=&quot;应付债券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horizontalDpi="300" verticalDpi="3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6120" name="Check Box 72" r:id="rId4">
              <controlPr defaultSize="0">
                <anchor moveWithCells="1">
                  <from>
                    <xdr:col>9</xdr:col>
                    <xdr:colOff>139700</xdr:colOff>
                    <xdr:row>0</xdr:row>
                    <xdr:rowOff>146050</xdr:rowOff>
                  </from>
                  <to>
                    <xdr:col>11</xdr:col>
                    <xdr:colOff>393700</xdr:colOff>
                    <xdr:row>2</xdr:row>
                    <xdr:rowOff>88900</xdr:rowOff>
                  </to>
                </anchor>
              </controlPr>
            </control>
          </mc:Choice>
        </mc:AlternateContent>
      </controls>
    </mc:Choice>
  </mc:AlternateContent>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L30"/>
  <sheetViews>
    <sheetView view="pageBreakPreview" zoomScale="60" zoomScaleNormal="100" workbookViewId="0">
      <pane xSplit="1" ySplit="6" topLeftCell="B7" activePane="bottomRight" state="frozen"/>
      <selection/>
      <selection pane="topRight"/>
      <selection pane="bottomLeft"/>
      <selection pane="bottomRight" activeCell="L25" sqref="L25"/>
    </sheetView>
  </sheetViews>
  <sheetFormatPr defaultColWidth="8.66666666666667" defaultRowHeight="15.75" customHeight="1"/>
  <cols>
    <col min="1" max="1" width="7.75" style="11" customWidth="1"/>
    <col min="2" max="2" width="36.75" style="11" customWidth="1"/>
    <col min="3" max="7" width="14.0833333333333" style="11" customWidth="1"/>
    <col min="8" max="8" width="15.0833333333333" style="11" customWidth="1"/>
    <col min="9" max="9" width="11.3333333333333" style="11"/>
    <col min="10" max="10" width="8" style="11"/>
    <col min="11" max="11" width="19.5" style="11"/>
    <col min="12" max="12" width="16" style="11"/>
    <col min="13" max="32" width="9" style="11"/>
    <col min="33" max="16384" width="8.66666666666667" style="11"/>
  </cols>
  <sheetData>
    <row r="1" s="7" customFormat="1" ht="30" customHeight="1" spans="1:8">
      <c r="A1" s="12" t="str">
        <f>"租赁负债评估"&amp;表头信息!E35</f>
        <v>租赁负债评估明细表</v>
      </c>
      <c r="B1" s="12"/>
      <c r="C1" s="12"/>
      <c r="D1" s="12"/>
      <c r="E1" s="12"/>
      <c r="F1" s="12"/>
      <c r="G1" s="12"/>
      <c r="H1" s="46"/>
    </row>
    <row r="2" customHeight="1" spans="1:8">
      <c r="A2" s="13" t="str">
        <f>表头信息!D5&amp;表头信息!E5</f>
        <v>评估基准日：2022年10月31日</v>
      </c>
      <c r="B2" s="13"/>
      <c r="C2" s="13"/>
      <c r="D2" s="13"/>
      <c r="E2" s="13"/>
      <c r="F2" s="13"/>
      <c r="G2" s="14"/>
      <c r="H2" s="14"/>
    </row>
    <row r="3" customHeight="1" spans="1:8">
      <c r="A3" s="13"/>
      <c r="B3" s="13"/>
      <c r="C3" s="13"/>
      <c r="D3" s="13"/>
      <c r="E3" s="13"/>
      <c r="F3" s="13"/>
      <c r="G3" s="14"/>
      <c r="H3" s="15" t="s">
        <v>1056</v>
      </c>
    </row>
    <row r="4" customHeight="1" spans="1:8">
      <c r="A4" s="16" t="str">
        <f>表头信息!D2&amp;表头信息!E2</f>
        <v>产权持有单位：西安曲江楼观旅游农业开发有限公司</v>
      </c>
      <c r="B4" s="17"/>
      <c r="C4" s="17"/>
      <c r="D4" s="18"/>
      <c r="E4" s="18"/>
      <c r="F4" s="18"/>
      <c r="G4" s="18"/>
      <c r="H4" s="19" t="s">
        <v>3</v>
      </c>
    </row>
    <row r="5" s="8" customFormat="1" customHeight="1" spans="1:12">
      <c r="A5" s="20" t="s">
        <v>5</v>
      </c>
      <c r="B5" s="20" t="s">
        <v>1057</v>
      </c>
      <c r="C5" s="20" t="s">
        <v>389</v>
      </c>
      <c r="D5" s="20" t="s">
        <v>585</v>
      </c>
      <c r="E5" s="20" t="s">
        <v>1034</v>
      </c>
      <c r="F5" s="20" t="s">
        <v>238</v>
      </c>
      <c r="G5" s="20" t="s">
        <v>239</v>
      </c>
      <c r="H5" s="20" t="s">
        <v>8</v>
      </c>
      <c r="I5" s="20" t="s">
        <v>1035</v>
      </c>
      <c r="J5" s="20" t="s">
        <v>1036</v>
      </c>
      <c r="K5" s="20" t="s">
        <v>1037</v>
      </c>
      <c r="L5" s="20" t="s">
        <v>1038</v>
      </c>
    </row>
    <row r="6" s="8" customFormat="1" customHeight="1" spans="1:12">
      <c r="A6" s="21"/>
      <c r="B6" s="21"/>
      <c r="C6" s="21"/>
      <c r="D6" s="21"/>
      <c r="E6" s="21"/>
      <c r="F6" s="21"/>
      <c r="G6" s="21"/>
      <c r="H6" s="21"/>
      <c r="I6" s="21" t="s">
        <v>510</v>
      </c>
      <c r="J6" s="21" t="s">
        <v>1039</v>
      </c>
      <c r="K6" s="21" t="s">
        <v>1040</v>
      </c>
      <c r="L6" s="21" t="s">
        <v>1040</v>
      </c>
    </row>
    <row r="7" s="9" customFormat="1" customHeight="1" spans="1:12">
      <c r="A7" s="22">
        <v>1</v>
      </c>
      <c r="B7" s="23"/>
      <c r="C7" s="24"/>
      <c r="D7" s="72"/>
      <c r="E7" s="73"/>
      <c r="F7" s="25"/>
      <c r="G7" s="25"/>
      <c r="H7" s="26"/>
      <c r="I7" s="26"/>
      <c r="J7" s="26"/>
      <c r="K7" s="26"/>
      <c r="L7" s="26"/>
    </row>
    <row r="8" s="9" customFormat="1" customHeight="1" spans="1:12">
      <c r="A8" s="22">
        <v>2</v>
      </c>
      <c r="B8" s="23"/>
      <c r="C8" s="24"/>
      <c r="D8" s="72"/>
      <c r="E8" s="73"/>
      <c r="F8" s="25"/>
      <c r="G8" s="25"/>
      <c r="H8" s="26"/>
      <c r="I8" s="26"/>
      <c r="J8" s="26"/>
      <c r="K8" s="26"/>
      <c r="L8" s="26"/>
    </row>
    <row r="9" s="9" customFormat="1" customHeight="1" spans="1:12">
      <c r="A9" s="22">
        <v>3</v>
      </c>
      <c r="B9" s="23"/>
      <c r="C9" s="24"/>
      <c r="D9" s="72"/>
      <c r="E9" s="73"/>
      <c r="F9" s="25"/>
      <c r="G9" s="25"/>
      <c r="H9" s="26"/>
      <c r="I9" s="26"/>
      <c r="J9" s="26"/>
      <c r="K9" s="26"/>
      <c r="L9" s="26"/>
    </row>
    <row r="10" s="9" customFormat="1" customHeight="1" spans="1:12">
      <c r="A10" s="22">
        <v>4</v>
      </c>
      <c r="B10" s="23"/>
      <c r="C10" s="24"/>
      <c r="D10" s="72"/>
      <c r="E10" s="73"/>
      <c r="F10" s="25"/>
      <c r="G10" s="25"/>
      <c r="H10" s="26"/>
      <c r="I10" s="26"/>
      <c r="J10" s="26"/>
      <c r="K10" s="26"/>
      <c r="L10" s="26"/>
    </row>
    <row r="11" s="9" customFormat="1" customHeight="1" spans="1:12">
      <c r="A11" s="22">
        <v>5</v>
      </c>
      <c r="B11" s="23"/>
      <c r="C11" s="24"/>
      <c r="D11" s="72"/>
      <c r="E11" s="73"/>
      <c r="F11" s="25"/>
      <c r="G11" s="25"/>
      <c r="H11" s="26"/>
      <c r="I11" s="26"/>
      <c r="J11" s="26"/>
      <c r="K11" s="26"/>
      <c r="L11" s="26"/>
    </row>
    <row r="12" s="9" customFormat="1" customHeight="1" spans="1:12">
      <c r="A12" s="22">
        <v>6</v>
      </c>
      <c r="B12" s="23"/>
      <c r="C12" s="24"/>
      <c r="D12" s="72"/>
      <c r="E12" s="73"/>
      <c r="F12" s="25"/>
      <c r="G12" s="25"/>
      <c r="H12" s="26"/>
      <c r="I12" s="26"/>
      <c r="J12" s="26"/>
      <c r="K12" s="26"/>
      <c r="L12" s="26"/>
    </row>
    <row r="13" s="9" customFormat="1" customHeight="1" spans="1:12">
      <c r="A13" s="22">
        <v>7</v>
      </c>
      <c r="B13" s="23"/>
      <c r="C13" s="24"/>
      <c r="D13" s="72"/>
      <c r="E13" s="73"/>
      <c r="F13" s="25"/>
      <c r="G13" s="25"/>
      <c r="H13" s="26"/>
      <c r="I13" s="26"/>
      <c r="J13" s="26"/>
      <c r="K13" s="26"/>
      <c r="L13" s="26"/>
    </row>
    <row r="14" s="9" customFormat="1" customHeight="1" spans="1:12">
      <c r="A14" s="22">
        <v>8</v>
      </c>
      <c r="B14" s="23"/>
      <c r="C14" s="24"/>
      <c r="D14" s="72"/>
      <c r="E14" s="73"/>
      <c r="F14" s="25"/>
      <c r="G14" s="25"/>
      <c r="H14" s="26"/>
      <c r="I14" s="26"/>
      <c r="J14" s="26"/>
      <c r="K14" s="26"/>
      <c r="L14" s="26"/>
    </row>
    <row r="15" s="9" customFormat="1" customHeight="1" spans="1:12">
      <c r="A15" s="22">
        <v>9</v>
      </c>
      <c r="B15" s="23"/>
      <c r="C15" s="24"/>
      <c r="D15" s="72"/>
      <c r="E15" s="73"/>
      <c r="F15" s="25"/>
      <c r="G15" s="25"/>
      <c r="H15" s="26"/>
      <c r="I15" s="26"/>
      <c r="J15" s="26"/>
      <c r="K15" s="26"/>
      <c r="L15" s="26"/>
    </row>
    <row r="16" s="9" customFormat="1" customHeight="1" spans="1:12">
      <c r="A16" s="22">
        <v>10</v>
      </c>
      <c r="B16" s="23"/>
      <c r="C16" s="24"/>
      <c r="D16" s="72"/>
      <c r="E16" s="73"/>
      <c r="F16" s="25"/>
      <c r="G16" s="25"/>
      <c r="H16" s="26"/>
      <c r="I16" s="26"/>
      <c r="J16" s="26"/>
      <c r="K16" s="26"/>
      <c r="L16" s="26"/>
    </row>
    <row r="17" s="9" customFormat="1" customHeight="1" spans="1:12">
      <c r="A17" s="22">
        <v>11</v>
      </c>
      <c r="B17" s="23"/>
      <c r="C17" s="24"/>
      <c r="D17" s="72"/>
      <c r="E17" s="73"/>
      <c r="F17" s="25"/>
      <c r="G17" s="25"/>
      <c r="H17" s="26"/>
      <c r="I17" s="26"/>
      <c r="J17" s="26"/>
      <c r="K17" s="26"/>
      <c r="L17" s="26"/>
    </row>
    <row r="18" s="9" customFormat="1" customHeight="1" spans="1:12">
      <c r="A18" s="22">
        <v>12</v>
      </c>
      <c r="B18" s="23"/>
      <c r="C18" s="24"/>
      <c r="D18" s="72"/>
      <c r="E18" s="73"/>
      <c r="F18" s="25"/>
      <c r="G18" s="25"/>
      <c r="H18" s="26"/>
      <c r="I18" s="26"/>
      <c r="J18" s="26"/>
      <c r="K18" s="26"/>
      <c r="L18" s="26"/>
    </row>
    <row r="19" s="9" customFormat="1" customHeight="1" spans="1:12">
      <c r="A19" s="22">
        <v>13</v>
      </c>
      <c r="B19" s="23"/>
      <c r="C19" s="24"/>
      <c r="D19" s="72"/>
      <c r="E19" s="73"/>
      <c r="F19" s="25"/>
      <c r="G19" s="25"/>
      <c r="H19" s="26"/>
      <c r="I19" s="26"/>
      <c r="J19" s="26"/>
      <c r="K19" s="26"/>
      <c r="L19" s="26"/>
    </row>
    <row r="20" s="9" customFormat="1" customHeight="1" spans="1:12">
      <c r="A20" s="22">
        <v>14</v>
      </c>
      <c r="B20" s="23"/>
      <c r="C20" s="24"/>
      <c r="D20" s="72"/>
      <c r="E20" s="73"/>
      <c r="F20" s="25"/>
      <c r="G20" s="25"/>
      <c r="H20" s="26"/>
      <c r="I20" s="26"/>
      <c r="J20" s="26"/>
      <c r="K20" s="26"/>
      <c r="L20" s="26"/>
    </row>
    <row r="21" s="9" customFormat="1" customHeight="1" spans="1:12">
      <c r="A21" s="22">
        <v>15</v>
      </c>
      <c r="B21" s="23"/>
      <c r="C21" s="24"/>
      <c r="D21" s="72"/>
      <c r="E21" s="73"/>
      <c r="F21" s="25"/>
      <c r="G21" s="25"/>
      <c r="H21" s="26"/>
      <c r="I21" s="26"/>
      <c r="J21" s="26"/>
      <c r="K21" s="26"/>
      <c r="L21" s="26"/>
    </row>
    <row r="22" s="9" customFormat="1" customHeight="1" spans="1:12">
      <c r="A22" s="22">
        <v>16</v>
      </c>
      <c r="B22" s="23"/>
      <c r="C22" s="24"/>
      <c r="D22" s="72"/>
      <c r="E22" s="73"/>
      <c r="F22" s="25"/>
      <c r="G22" s="25"/>
      <c r="H22" s="26"/>
      <c r="I22" s="26"/>
      <c r="J22" s="26"/>
      <c r="K22" s="26"/>
      <c r="L22" s="26"/>
    </row>
    <row r="23" s="9" customFormat="1" customHeight="1" spans="1:12">
      <c r="A23" s="22">
        <v>17</v>
      </c>
      <c r="B23" s="23"/>
      <c r="C23" s="24"/>
      <c r="D23" s="72"/>
      <c r="E23" s="73"/>
      <c r="F23" s="25"/>
      <c r="G23" s="25"/>
      <c r="H23" s="26"/>
      <c r="I23" s="26"/>
      <c r="J23" s="26"/>
      <c r="K23" s="26"/>
      <c r="L23" s="26"/>
    </row>
    <row r="24" s="9" customFormat="1" customHeight="1" spans="1:12">
      <c r="A24" s="22">
        <v>18</v>
      </c>
      <c r="B24" s="23"/>
      <c r="C24" s="24"/>
      <c r="D24" s="72"/>
      <c r="E24" s="73"/>
      <c r="F24" s="25"/>
      <c r="G24" s="25"/>
      <c r="H24" s="26"/>
      <c r="I24" s="26"/>
      <c r="J24" s="26"/>
      <c r="K24" s="26"/>
      <c r="L24" s="26"/>
    </row>
    <row r="25" s="9" customFormat="1" customHeight="1" spans="1:12">
      <c r="A25" s="22">
        <v>19</v>
      </c>
      <c r="B25" s="23"/>
      <c r="C25" s="24"/>
      <c r="D25" s="72"/>
      <c r="E25" s="73"/>
      <c r="F25" s="25"/>
      <c r="G25" s="25"/>
      <c r="H25" s="26"/>
      <c r="I25" s="26"/>
      <c r="J25" s="26"/>
      <c r="K25" s="26"/>
      <c r="L25" s="26"/>
    </row>
    <row r="26" s="9" customFormat="1" customHeight="1" spans="1:12">
      <c r="A26" s="22">
        <v>20</v>
      </c>
      <c r="B26" s="23"/>
      <c r="C26" s="24"/>
      <c r="D26" s="72"/>
      <c r="E26" s="73"/>
      <c r="F26" s="25"/>
      <c r="G26" s="25"/>
      <c r="H26" s="26"/>
      <c r="I26" s="26"/>
      <c r="J26" s="26"/>
      <c r="K26" s="26"/>
      <c r="L26" s="26"/>
    </row>
    <row r="27" s="9" customFormat="1" customHeight="1" spans="1:8">
      <c r="A27" s="27" t="s">
        <v>384</v>
      </c>
      <c r="B27" s="28"/>
      <c r="C27" s="28"/>
      <c r="D27" s="28"/>
      <c r="E27" s="29"/>
      <c r="F27" s="30">
        <f>SUM(F7:F26)</f>
        <v>0</v>
      </c>
      <c r="G27" s="30">
        <f>SUM(G7:G26)</f>
        <v>0</v>
      </c>
      <c r="H27" s="31"/>
    </row>
    <row r="28" s="10" customFormat="1" customHeight="1" spans="1:8">
      <c r="A28" s="32"/>
      <c r="D28" s="33"/>
      <c r="E28" s="33"/>
      <c r="F28" s="33"/>
      <c r="G28" s="34"/>
      <c r="H28" s="34"/>
    </row>
    <row r="29" s="10" customFormat="1" customHeight="1" spans="1:8">
      <c r="A29" s="35" t="str">
        <f>表头信息!D8&amp;表头信息!E8</f>
        <v>产权持有单位填表人：谭勃</v>
      </c>
      <c r="B29" s="35"/>
      <c r="C29" s="35"/>
      <c r="D29" s="36"/>
      <c r="E29" s="39"/>
      <c r="F29" s="37" t="str">
        <f>表头信息!D20&amp;表头信息!E23</f>
        <v>评估人员：柳青、殷涛</v>
      </c>
      <c r="G29" s="37"/>
      <c r="H29" s="37"/>
    </row>
    <row r="30" s="10" customFormat="1" customHeight="1" spans="1:8">
      <c r="A30" s="38" t="str">
        <f>表头信息!D11&amp;表头信息!E11</f>
        <v>填表日期：2022年11月2日</v>
      </c>
      <c r="B30" s="36"/>
      <c r="C30" s="36"/>
      <c r="D30" s="36"/>
      <c r="E30" s="39"/>
      <c r="F30" s="39"/>
      <c r="H30" s="39"/>
    </row>
  </sheetData>
  <protectedRanges>
    <protectedRange sqref="A7:H26" name="区域1"/>
  </protectedRanges>
  <mergeCells count="19">
    <mergeCell ref="A1:H1"/>
    <mergeCell ref="A2:H2"/>
    <mergeCell ref="A4:C4"/>
    <mergeCell ref="A27:E27"/>
    <mergeCell ref="D28:F28"/>
    <mergeCell ref="A29:C29"/>
    <mergeCell ref="F29:H29"/>
    <mergeCell ref="A5:A6"/>
    <mergeCell ref="B5:B6"/>
    <mergeCell ref="C5:C6"/>
    <mergeCell ref="D5:D6"/>
    <mergeCell ref="E5:E6"/>
    <mergeCell ref="F5:F6"/>
    <mergeCell ref="G5:G6"/>
    <mergeCell ref="H5:H6"/>
    <mergeCell ref="I5:I6"/>
    <mergeCell ref="J5:J6"/>
    <mergeCell ref="K5:K6"/>
    <mergeCell ref="L5:L6"/>
  </mergeCells>
  <hyperlinks>
    <hyperlink ref="A1:H1" location="'6-非流动负债汇总'!B17" display="=&quot;租赁负债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7144" name="Check Box 72" r:id="rId4">
              <controlPr defaultSize="0">
                <anchor moveWithCells="1">
                  <from>
                    <xdr:col>8</xdr:col>
                    <xdr:colOff>44450</xdr:colOff>
                    <xdr:row>0</xdr:row>
                    <xdr:rowOff>120650</xdr:rowOff>
                  </from>
                  <to>
                    <xdr:col>10</xdr:col>
                    <xdr:colOff>0</xdr:colOff>
                    <xdr:row>1</xdr:row>
                    <xdr:rowOff>146050</xdr:rowOff>
                  </to>
                </anchor>
              </controlPr>
            </control>
          </mc:Choice>
        </mc:AlternateContent>
      </controls>
    </mc:Choice>
  </mc:AlternateContent>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G31"/>
  <sheetViews>
    <sheetView workbookViewId="0">
      <selection activeCell="L25" sqref="L25"/>
    </sheetView>
  </sheetViews>
  <sheetFormatPr defaultColWidth="8.66666666666667" defaultRowHeight="15.75" customHeight="1" outlineLevelCol="6"/>
  <cols>
    <col min="1" max="1" width="8.5" style="11" customWidth="1"/>
    <col min="2" max="2" width="37.3333333333333" style="11" customWidth="1"/>
    <col min="3" max="6" width="21.25" style="11" customWidth="1"/>
    <col min="7" max="32" width="9" style="11"/>
    <col min="33" max="16384" width="8.66666666666667" style="11"/>
  </cols>
  <sheetData>
    <row r="1" s="7" customFormat="1" ht="30" customHeight="1" spans="1:7">
      <c r="A1" s="12" t="s">
        <v>413</v>
      </c>
      <c r="B1" s="12"/>
      <c r="C1" s="12"/>
      <c r="D1" s="12"/>
      <c r="E1" s="12"/>
      <c r="F1" s="12"/>
      <c r="G1" s="55"/>
    </row>
    <row r="2" customHeight="1" spans="1:6">
      <c r="A2" s="13" t="str">
        <f>表头信息!D5&amp;表头信息!E5</f>
        <v>评估基准日：2022年10月31日</v>
      </c>
      <c r="B2" s="13"/>
      <c r="C2" s="13"/>
      <c r="D2" s="13"/>
      <c r="E2" s="13"/>
      <c r="F2" s="13"/>
    </row>
    <row r="3" customHeight="1" spans="1:6">
      <c r="A3" s="13"/>
      <c r="B3" s="13"/>
      <c r="C3" s="13"/>
      <c r="D3" s="13"/>
      <c r="E3" s="13"/>
      <c r="F3" s="56" t="s">
        <v>1058</v>
      </c>
    </row>
    <row r="4" customHeight="1" spans="1:6">
      <c r="A4" s="16" t="str">
        <f>表头信息!D2&amp;表头信息!E2</f>
        <v>产权持有单位：西安曲江楼观旅游农业开发有限公司</v>
      </c>
      <c r="B4" s="16"/>
      <c r="C4" s="18"/>
      <c r="D4" s="18"/>
      <c r="E4" s="18"/>
      <c r="F4" s="57" t="s">
        <v>3</v>
      </c>
    </row>
    <row r="5" s="8" customFormat="1" customHeight="1" spans="1:6">
      <c r="A5" s="58" t="s">
        <v>267</v>
      </c>
      <c r="B5" s="58" t="s">
        <v>237</v>
      </c>
      <c r="C5" s="58" t="s">
        <v>238</v>
      </c>
      <c r="D5" s="58" t="s">
        <v>239</v>
      </c>
      <c r="E5" s="58" t="s">
        <v>240</v>
      </c>
      <c r="F5" s="58" t="s">
        <v>241</v>
      </c>
    </row>
    <row r="6" s="8" customFormat="1" customHeight="1" spans="1:6">
      <c r="A6" s="59"/>
      <c r="B6" s="59"/>
      <c r="C6" s="59"/>
      <c r="D6" s="59"/>
      <c r="E6" s="59"/>
      <c r="F6" s="59"/>
    </row>
    <row r="7" s="9" customFormat="1" customHeight="1" spans="1:6">
      <c r="A7" s="60" t="s">
        <v>1059</v>
      </c>
      <c r="B7" s="61" t="s">
        <v>208</v>
      </c>
      <c r="C7" s="62">
        <f>'6-4-1长期应付款'!G27</f>
        <v>0</v>
      </c>
      <c r="D7" s="63">
        <f>'6-4-1长期应付款'!H27</f>
        <v>0</v>
      </c>
      <c r="E7" s="51">
        <f>D7-C7</f>
        <v>0</v>
      </c>
      <c r="F7" s="51">
        <f>IF(C7=0,0,E7/ABS(C7))*100</f>
        <v>0</v>
      </c>
    </row>
    <row r="8" s="9" customFormat="1" customHeight="1" spans="1:6">
      <c r="A8" s="60" t="s">
        <v>1060</v>
      </c>
      <c r="B8" s="64" t="s">
        <v>210</v>
      </c>
      <c r="C8" s="62">
        <f>'6-4-2专项应付款'!E27</f>
        <v>0</v>
      </c>
      <c r="D8" s="63">
        <f>'6-4-2专项应付款'!F27</f>
        <v>0</v>
      </c>
      <c r="E8" s="51">
        <f>D8-C8</f>
        <v>0</v>
      </c>
      <c r="F8" s="51">
        <f>IF(C8=0,0,E8/ABS(C8))*100</f>
        <v>0</v>
      </c>
    </row>
    <row r="9" s="9" customFormat="1" customHeight="1" spans="1:6">
      <c r="A9" s="60"/>
      <c r="B9" s="64"/>
      <c r="C9" s="62"/>
      <c r="D9" s="63"/>
      <c r="E9" s="51"/>
      <c r="F9" s="51"/>
    </row>
    <row r="10" s="9" customFormat="1" customHeight="1" spans="1:6">
      <c r="A10" s="60"/>
      <c r="B10" s="64"/>
      <c r="C10" s="62"/>
      <c r="D10" s="63"/>
      <c r="E10" s="51"/>
      <c r="F10" s="51"/>
    </row>
    <row r="11" s="9" customFormat="1" customHeight="1" spans="1:6">
      <c r="A11" s="60"/>
      <c r="B11" s="64"/>
      <c r="C11" s="62"/>
      <c r="D11" s="63"/>
      <c r="E11" s="51"/>
      <c r="F11" s="51"/>
    </row>
    <row r="12" s="9" customFormat="1" customHeight="1" spans="1:6">
      <c r="A12" s="60"/>
      <c r="B12" s="64"/>
      <c r="C12" s="62"/>
      <c r="D12" s="63"/>
      <c r="E12" s="51"/>
      <c r="F12" s="51"/>
    </row>
    <row r="13" s="9" customFormat="1" customHeight="1" spans="1:6">
      <c r="A13" s="60"/>
      <c r="B13" s="64"/>
      <c r="C13" s="62"/>
      <c r="D13" s="63"/>
      <c r="E13" s="51"/>
      <c r="F13" s="51"/>
    </row>
    <row r="14" s="54" customFormat="1" customHeight="1" spans="1:6">
      <c r="A14" s="60"/>
      <c r="B14" s="64"/>
      <c r="C14" s="62"/>
      <c r="D14" s="63"/>
      <c r="E14" s="51"/>
      <c r="F14" s="51"/>
    </row>
    <row r="15" s="9" customFormat="1" customHeight="1" spans="1:6">
      <c r="A15" s="60"/>
      <c r="B15" s="64"/>
      <c r="C15" s="62"/>
      <c r="D15" s="63"/>
      <c r="E15" s="51"/>
      <c r="F15" s="51"/>
    </row>
    <row r="16" s="9" customFormat="1" customHeight="1" spans="1:6">
      <c r="A16" s="60"/>
      <c r="B16" s="65"/>
      <c r="C16" s="62"/>
      <c r="D16" s="63"/>
      <c r="E16" s="51"/>
      <c r="F16" s="51"/>
    </row>
    <row r="17" s="9" customFormat="1" customHeight="1" spans="1:6">
      <c r="A17" s="60"/>
      <c r="B17" s="65"/>
      <c r="C17" s="62"/>
      <c r="D17" s="63"/>
      <c r="E17" s="51"/>
      <c r="F17" s="51"/>
    </row>
    <row r="18" s="9" customFormat="1" customHeight="1" spans="1:6">
      <c r="A18" s="60"/>
      <c r="B18" s="65"/>
      <c r="C18" s="62"/>
      <c r="D18" s="63"/>
      <c r="E18" s="51"/>
      <c r="F18" s="51"/>
    </row>
    <row r="19" s="9" customFormat="1" customHeight="1" spans="1:6">
      <c r="A19" s="66"/>
      <c r="B19" s="65"/>
      <c r="C19" s="62"/>
      <c r="D19" s="63"/>
      <c r="E19" s="51"/>
      <c r="F19" s="51"/>
    </row>
    <row r="20" s="9" customFormat="1" customHeight="1" spans="1:6">
      <c r="A20" s="66"/>
      <c r="B20" s="65"/>
      <c r="C20" s="62"/>
      <c r="D20" s="63"/>
      <c r="E20" s="51"/>
      <c r="F20" s="51"/>
    </row>
    <row r="21" s="9" customFormat="1" customHeight="1" spans="1:6">
      <c r="A21" s="66"/>
      <c r="B21" s="65"/>
      <c r="C21" s="62"/>
      <c r="D21" s="63"/>
      <c r="E21" s="51"/>
      <c r="F21" s="51"/>
    </row>
    <row r="22" s="9" customFormat="1" customHeight="1" spans="1:6">
      <c r="A22" s="66"/>
      <c r="B22" s="65"/>
      <c r="C22" s="62"/>
      <c r="D22" s="63"/>
      <c r="E22" s="51"/>
      <c r="F22" s="51"/>
    </row>
    <row r="23" s="9" customFormat="1" customHeight="1" spans="1:6">
      <c r="A23" s="66"/>
      <c r="B23" s="65"/>
      <c r="C23" s="62"/>
      <c r="D23" s="63"/>
      <c r="E23" s="51"/>
      <c r="F23" s="51"/>
    </row>
    <row r="24" s="9" customFormat="1" customHeight="1" spans="1:6">
      <c r="A24" s="66"/>
      <c r="B24" s="65"/>
      <c r="C24" s="62"/>
      <c r="D24" s="63"/>
      <c r="E24" s="51"/>
      <c r="F24" s="51"/>
    </row>
    <row r="25" s="9" customFormat="1" customHeight="1" spans="1:6">
      <c r="A25" s="27"/>
      <c r="B25" s="29"/>
      <c r="C25" s="62"/>
      <c r="D25" s="62"/>
      <c r="E25" s="62"/>
      <c r="F25" s="51"/>
    </row>
    <row r="26" s="9" customFormat="1" customHeight="1" spans="1:6">
      <c r="A26" s="27"/>
      <c r="B26" s="29"/>
      <c r="C26" s="67"/>
      <c r="D26" s="68"/>
      <c r="E26" s="51"/>
      <c r="F26" s="51"/>
    </row>
    <row r="27" s="9" customFormat="1" customHeight="1" spans="1:6">
      <c r="A27" s="27" t="s">
        <v>335</v>
      </c>
      <c r="B27" s="29"/>
      <c r="C27" s="69">
        <f>SUM(C7:C26)</f>
        <v>0</v>
      </c>
      <c r="D27" s="69">
        <f>SUM(D7:D26)</f>
        <v>0</v>
      </c>
      <c r="E27" s="69">
        <f>D27-C27</f>
        <v>0</v>
      </c>
      <c r="F27" s="51">
        <f>IF(C27=0,0,E27/ABS(C27))*100</f>
        <v>0</v>
      </c>
    </row>
    <row r="28" s="10" customFormat="1" customHeight="1" spans="1:6">
      <c r="A28" s="32"/>
      <c r="D28" s="33"/>
      <c r="E28" s="33"/>
      <c r="F28" s="33"/>
    </row>
    <row r="29" s="36" customFormat="1" customHeight="1" spans="1:6">
      <c r="A29" s="35" t="str">
        <f>表头信息!D8&amp;表头信息!E8</f>
        <v>产权持有单位填表人：谭勃</v>
      </c>
      <c r="B29" s="35"/>
      <c r="C29" s="35"/>
      <c r="E29" s="70" t="str">
        <f>表头信息!D20&amp;表头信息!E23</f>
        <v>评估人员：柳青、殷涛</v>
      </c>
      <c r="F29" s="70"/>
    </row>
    <row r="30" s="36" customFormat="1" customHeight="1" spans="1:1">
      <c r="A30" s="38" t="str">
        <f>表头信息!D11&amp;表头信息!E11</f>
        <v>填表日期：2022年11月2日</v>
      </c>
    </row>
    <row r="31" customHeight="1" spans="4:6">
      <c r="D31" s="71"/>
      <c r="E31" s="71"/>
      <c r="F31" s="71"/>
    </row>
  </sheetData>
  <protectedRanges>
    <protectedRange sqref="C26:D26" name="区域1"/>
  </protectedRanges>
  <mergeCells count="15">
    <mergeCell ref="A1:F1"/>
    <mergeCell ref="A2:F2"/>
    <mergeCell ref="A4:B4"/>
    <mergeCell ref="A25:B25"/>
    <mergeCell ref="A26:B26"/>
    <mergeCell ref="A27:B27"/>
    <mergeCell ref="D28:F28"/>
    <mergeCell ref="A29:C29"/>
    <mergeCell ref="E29:F29"/>
    <mergeCell ref="A5:A6"/>
    <mergeCell ref="B5:B6"/>
    <mergeCell ref="C5:C6"/>
    <mergeCell ref="D5:D6"/>
    <mergeCell ref="E5:E6"/>
    <mergeCell ref="F5:F6"/>
  </mergeCells>
  <hyperlinks>
    <hyperlink ref="B7" location="'6-4-1长期应付款'!A1" display="长期应付款"/>
    <hyperlink ref="B8" location="'6-4-2专项应付款'!A1" display="专项应付款"/>
    <hyperlink ref="A1:F1" location="'3-流动资产汇总'!B15" display="其他应收款评估汇总表"/>
  </hyperlinks>
  <pageMargins left="0.75" right="0.75" top="1" bottom="1" header="0.5" footer="0.5"/>
  <headerFooter/>
  <drawing r:id="rId2"/>
  <legacyDrawing r:id="rId3"/>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0"/>
  <sheetViews>
    <sheetView view="pageBreakPreview" zoomScale="85" zoomScaleNormal="100" workbookViewId="0">
      <pane xSplit="1" ySplit="6" topLeftCell="B7" activePane="bottomRight" state="frozen"/>
      <selection/>
      <selection pane="topRight"/>
      <selection pane="bottomLeft"/>
      <selection pane="bottomRight" activeCell="F7" sqref="F7"/>
    </sheetView>
  </sheetViews>
  <sheetFormatPr defaultColWidth="8.66666666666667" defaultRowHeight="15.75" customHeight="1"/>
  <cols>
    <col min="1" max="1" width="5.08333333333333" style="11" customWidth="1"/>
    <col min="2" max="2" width="24.75" style="11" customWidth="1"/>
    <col min="3" max="3" width="12.0833333333333" style="11" customWidth="1"/>
    <col min="4" max="8" width="15.75" style="11" customWidth="1"/>
    <col min="9" max="9" width="10.25" style="11" customWidth="1"/>
    <col min="10" max="32" width="9" style="11"/>
    <col min="33" max="16384" width="8.66666666666667" style="11"/>
  </cols>
  <sheetData>
    <row r="1" s="7" customFormat="1" ht="30" customHeight="1" spans="1:9">
      <c r="A1" s="12" t="str">
        <f>"长期应付款评估"&amp;表头信息!E35</f>
        <v>长期应付款评估明细表</v>
      </c>
      <c r="B1" s="12"/>
      <c r="C1" s="12"/>
      <c r="D1" s="12"/>
      <c r="E1" s="12"/>
      <c r="F1" s="12"/>
      <c r="G1" s="12"/>
      <c r="H1" s="46"/>
      <c r="I1" s="46"/>
    </row>
    <row r="2" customHeight="1" spans="1:9">
      <c r="A2" s="13" t="str">
        <f>表头信息!D5&amp;表头信息!E5</f>
        <v>评估基准日：2022年10月31日</v>
      </c>
      <c r="B2" s="13"/>
      <c r="C2" s="13"/>
      <c r="D2" s="13"/>
      <c r="E2" s="13"/>
      <c r="F2" s="13"/>
      <c r="G2" s="13"/>
      <c r="H2" s="14"/>
      <c r="I2" s="14"/>
    </row>
    <row r="3" customHeight="1" spans="1:9">
      <c r="A3" s="13"/>
      <c r="B3" s="13"/>
      <c r="C3" s="13"/>
      <c r="D3" s="13"/>
      <c r="E3" s="13"/>
      <c r="F3" s="13"/>
      <c r="G3" s="13"/>
      <c r="H3" s="14"/>
      <c r="I3" s="15" t="s">
        <v>1061</v>
      </c>
    </row>
    <row r="4" customHeight="1" spans="1:9">
      <c r="A4" s="16" t="str">
        <f>表头信息!D2&amp;表头信息!E2</f>
        <v>产权持有单位：西安曲江楼观旅游农业开发有限公司</v>
      </c>
      <c r="B4" s="17"/>
      <c r="C4" s="17"/>
      <c r="D4" s="17"/>
      <c r="E4" s="18"/>
      <c r="F4" s="18"/>
      <c r="G4" s="18"/>
      <c r="H4" s="18"/>
      <c r="I4" s="19" t="s">
        <v>3</v>
      </c>
    </row>
    <row r="5" s="8" customFormat="1" customHeight="1" spans="1:9">
      <c r="A5" s="47" t="s">
        <v>5</v>
      </c>
      <c r="B5" s="47" t="s">
        <v>376</v>
      </c>
      <c r="C5" s="47" t="s">
        <v>389</v>
      </c>
      <c r="D5" s="47" t="s">
        <v>388</v>
      </c>
      <c r="E5" s="47" t="s">
        <v>238</v>
      </c>
      <c r="F5" s="48"/>
      <c r="G5" s="48"/>
      <c r="H5" s="47" t="s">
        <v>239</v>
      </c>
      <c r="I5" s="47" t="s">
        <v>8</v>
      </c>
    </row>
    <row r="6" s="8" customFormat="1" customHeight="1" spans="1:9">
      <c r="A6" s="48"/>
      <c r="B6" s="48"/>
      <c r="C6" s="48"/>
      <c r="D6" s="48"/>
      <c r="E6" s="47" t="s">
        <v>1062</v>
      </c>
      <c r="F6" s="47" t="s">
        <v>1063</v>
      </c>
      <c r="G6" s="47" t="s">
        <v>485</v>
      </c>
      <c r="H6" s="48"/>
      <c r="I6" s="48"/>
    </row>
    <row r="7" s="9" customFormat="1" customHeight="1" spans="1:9">
      <c r="A7" s="22">
        <v>1</v>
      </c>
      <c r="B7" s="23"/>
      <c r="C7" s="24"/>
      <c r="D7" s="49"/>
      <c r="E7" s="50"/>
      <c r="F7" s="25"/>
      <c r="G7" s="51">
        <f>ROUND(E7+F7,2)</f>
        <v>0</v>
      </c>
      <c r="H7" s="25">
        <f>G7</f>
        <v>0</v>
      </c>
      <c r="I7" s="26"/>
    </row>
    <row r="8" s="9" customFormat="1" customHeight="1" spans="1:9">
      <c r="A8" s="22">
        <v>2</v>
      </c>
      <c r="B8" s="23"/>
      <c r="C8" s="24"/>
      <c r="D8" s="49"/>
      <c r="E8" s="50"/>
      <c r="F8" s="25"/>
      <c r="G8" s="51">
        <f t="shared" ref="G8:G26" si="0">ROUND(E8+F8,2)</f>
        <v>0</v>
      </c>
      <c r="H8" s="25">
        <f t="shared" ref="H8:H26" si="1">G8</f>
        <v>0</v>
      </c>
      <c r="I8" s="26"/>
    </row>
    <row r="9" s="9" customFormat="1" customHeight="1" spans="1:9">
      <c r="A9" s="22">
        <v>3</v>
      </c>
      <c r="B9" s="23"/>
      <c r="C9" s="24"/>
      <c r="D9" s="49"/>
      <c r="E9" s="50"/>
      <c r="F9" s="25"/>
      <c r="G9" s="51">
        <f t="shared" si="0"/>
        <v>0</v>
      </c>
      <c r="H9" s="25">
        <f t="shared" si="1"/>
        <v>0</v>
      </c>
      <c r="I9" s="26"/>
    </row>
    <row r="10" s="9" customFormat="1" customHeight="1" spans="1:9">
      <c r="A10" s="22">
        <v>4</v>
      </c>
      <c r="B10" s="23"/>
      <c r="C10" s="24"/>
      <c r="D10" s="49"/>
      <c r="E10" s="50"/>
      <c r="F10" s="25"/>
      <c r="G10" s="51">
        <f t="shared" si="0"/>
        <v>0</v>
      </c>
      <c r="H10" s="25">
        <f t="shared" si="1"/>
        <v>0</v>
      </c>
      <c r="I10" s="26"/>
    </row>
    <row r="11" s="9" customFormat="1" customHeight="1" spans="1:9">
      <c r="A11" s="22">
        <v>5</v>
      </c>
      <c r="B11" s="23"/>
      <c r="C11" s="24"/>
      <c r="D11" s="49"/>
      <c r="E11" s="50"/>
      <c r="F11" s="25"/>
      <c r="G11" s="51">
        <f t="shared" si="0"/>
        <v>0</v>
      </c>
      <c r="H11" s="25">
        <f t="shared" si="1"/>
        <v>0</v>
      </c>
      <c r="I11" s="26"/>
    </row>
    <row r="12" s="9" customFormat="1" customHeight="1" spans="1:9">
      <c r="A12" s="22">
        <v>6</v>
      </c>
      <c r="B12" s="23"/>
      <c r="C12" s="24"/>
      <c r="D12" s="49"/>
      <c r="E12" s="50"/>
      <c r="F12" s="25"/>
      <c r="G12" s="51">
        <f t="shared" si="0"/>
        <v>0</v>
      </c>
      <c r="H12" s="25">
        <f t="shared" si="1"/>
        <v>0</v>
      </c>
      <c r="I12" s="26"/>
    </row>
    <row r="13" s="9" customFormat="1" customHeight="1" spans="1:9">
      <c r="A13" s="22">
        <v>7</v>
      </c>
      <c r="B13" s="23"/>
      <c r="C13" s="24"/>
      <c r="D13" s="49"/>
      <c r="E13" s="50"/>
      <c r="F13" s="25"/>
      <c r="G13" s="51">
        <f t="shared" si="0"/>
        <v>0</v>
      </c>
      <c r="H13" s="25">
        <f t="shared" si="1"/>
        <v>0</v>
      </c>
      <c r="I13" s="26"/>
    </row>
    <row r="14" s="9" customFormat="1" customHeight="1" spans="1:9">
      <c r="A14" s="22">
        <v>8</v>
      </c>
      <c r="B14" s="23"/>
      <c r="C14" s="24"/>
      <c r="D14" s="49"/>
      <c r="E14" s="50"/>
      <c r="F14" s="25"/>
      <c r="G14" s="51">
        <f t="shared" si="0"/>
        <v>0</v>
      </c>
      <c r="H14" s="25">
        <f t="shared" si="1"/>
        <v>0</v>
      </c>
      <c r="I14" s="26"/>
    </row>
    <row r="15" s="9" customFormat="1" customHeight="1" spans="1:9">
      <c r="A15" s="22">
        <v>9</v>
      </c>
      <c r="B15" s="23"/>
      <c r="C15" s="24"/>
      <c r="D15" s="49"/>
      <c r="E15" s="50"/>
      <c r="F15" s="25"/>
      <c r="G15" s="51">
        <f t="shared" si="0"/>
        <v>0</v>
      </c>
      <c r="H15" s="25">
        <f t="shared" si="1"/>
        <v>0</v>
      </c>
      <c r="I15" s="26"/>
    </row>
    <row r="16" s="9" customFormat="1" customHeight="1" spans="1:9">
      <c r="A16" s="22">
        <v>10</v>
      </c>
      <c r="B16" s="23"/>
      <c r="C16" s="24"/>
      <c r="D16" s="49"/>
      <c r="E16" s="50"/>
      <c r="F16" s="25"/>
      <c r="G16" s="51">
        <f t="shared" si="0"/>
        <v>0</v>
      </c>
      <c r="H16" s="25">
        <f t="shared" si="1"/>
        <v>0</v>
      </c>
      <c r="I16" s="26"/>
    </row>
    <row r="17" s="9" customFormat="1" customHeight="1" spans="1:9">
      <c r="A17" s="22">
        <v>11</v>
      </c>
      <c r="B17" s="23"/>
      <c r="C17" s="24"/>
      <c r="D17" s="49"/>
      <c r="E17" s="50"/>
      <c r="F17" s="25"/>
      <c r="G17" s="51">
        <f t="shared" si="0"/>
        <v>0</v>
      </c>
      <c r="H17" s="25">
        <f t="shared" si="1"/>
        <v>0</v>
      </c>
      <c r="I17" s="26"/>
    </row>
    <row r="18" s="9" customFormat="1" customHeight="1" spans="1:9">
      <c r="A18" s="22">
        <v>12</v>
      </c>
      <c r="B18" s="23"/>
      <c r="C18" s="24"/>
      <c r="D18" s="49"/>
      <c r="E18" s="50"/>
      <c r="F18" s="25"/>
      <c r="G18" s="51">
        <f t="shared" si="0"/>
        <v>0</v>
      </c>
      <c r="H18" s="25">
        <f t="shared" si="1"/>
        <v>0</v>
      </c>
      <c r="I18" s="26"/>
    </row>
    <row r="19" s="9" customFormat="1" customHeight="1" spans="1:9">
      <c r="A19" s="22">
        <v>13</v>
      </c>
      <c r="B19" s="23"/>
      <c r="C19" s="24"/>
      <c r="D19" s="49"/>
      <c r="E19" s="50"/>
      <c r="F19" s="25"/>
      <c r="G19" s="51">
        <f t="shared" si="0"/>
        <v>0</v>
      </c>
      <c r="H19" s="25">
        <f t="shared" si="1"/>
        <v>0</v>
      </c>
      <c r="I19" s="26"/>
    </row>
    <row r="20" s="9" customFormat="1" customHeight="1" spans="1:9">
      <c r="A20" s="22">
        <v>14</v>
      </c>
      <c r="B20" s="23"/>
      <c r="C20" s="24"/>
      <c r="D20" s="49"/>
      <c r="E20" s="50"/>
      <c r="F20" s="25"/>
      <c r="G20" s="51">
        <f t="shared" si="0"/>
        <v>0</v>
      </c>
      <c r="H20" s="25">
        <f t="shared" si="1"/>
        <v>0</v>
      </c>
      <c r="I20" s="26"/>
    </row>
    <row r="21" s="9" customFormat="1" customHeight="1" spans="1:9">
      <c r="A21" s="22">
        <v>15</v>
      </c>
      <c r="B21" s="23"/>
      <c r="C21" s="24"/>
      <c r="D21" s="49"/>
      <c r="E21" s="50"/>
      <c r="F21" s="25"/>
      <c r="G21" s="51">
        <f t="shared" si="0"/>
        <v>0</v>
      </c>
      <c r="H21" s="25">
        <f t="shared" si="1"/>
        <v>0</v>
      </c>
      <c r="I21" s="26"/>
    </row>
    <row r="22" s="9" customFormat="1" customHeight="1" spans="1:9">
      <c r="A22" s="22">
        <v>16</v>
      </c>
      <c r="B22" s="23"/>
      <c r="C22" s="24"/>
      <c r="D22" s="49"/>
      <c r="E22" s="50"/>
      <c r="F22" s="25"/>
      <c r="G22" s="51">
        <f t="shared" si="0"/>
        <v>0</v>
      </c>
      <c r="H22" s="25">
        <f t="shared" si="1"/>
        <v>0</v>
      </c>
      <c r="I22" s="26"/>
    </row>
    <row r="23" s="9" customFormat="1" customHeight="1" spans="1:9">
      <c r="A23" s="22">
        <v>17</v>
      </c>
      <c r="B23" s="23"/>
      <c r="C23" s="24"/>
      <c r="D23" s="49"/>
      <c r="E23" s="50"/>
      <c r="F23" s="25"/>
      <c r="G23" s="51">
        <f t="shared" si="0"/>
        <v>0</v>
      </c>
      <c r="H23" s="25">
        <f t="shared" si="1"/>
        <v>0</v>
      </c>
      <c r="I23" s="26"/>
    </row>
    <row r="24" s="9" customFormat="1" customHeight="1" spans="1:9">
      <c r="A24" s="22">
        <v>18</v>
      </c>
      <c r="B24" s="23"/>
      <c r="C24" s="24"/>
      <c r="D24" s="49"/>
      <c r="E24" s="50"/>
      <c r="F24" s="25"/>
      <c r="G24" s="51">
        <f t="shared" si="0"/>
        <v>0</v>
      </c>
      <c r="H24" s="25">
        <f t="shared" si="1"/>
        <v>0</v>
      </c>
      <c r="I24" s="26"/>
    </row>
    <row r="25" s="9" customFormat="1" customHeight="1" spans="1:9">
      <c r="A25" s="22">
        <v>19</v>
      </c>
      <c r="B25" s="23"/>
      <c r="C25" s="24"/>
      <c r="D25" s="49"/>
      <c r="E25" s="50"/>
      <c r="F25" s="25"/>
      <c r="G25" s="51">
        <f t="shared" si="0"/>
        <v>0</v>
      </c>
      <c r="H25" s="25">
        <f t="shared" si="1"/>
        <v>0</v>
      </c>
      <c r="I25" s="26"/>
    </row>
    <row r="26" s="9" customFormat="1" customHeight="1" spans="1:9">
      <c r="A26" s="22">
        <v>20</v>
      </c>
      <c r="B26" s="23"/>
      <c r="C26" s="24"/>
      <c r="D26" s="49"/>
      <c r="E26" s="50"/>
      <c r="F26" s="25"/>
      <c r="G26" s="51">
        <f t="shared" si="0"/>
        <v>0</v>
      </c>
      <c r="H26" s="25">
        <f t="shared" si="1"/>
        <v>0</v>
      </c>
      <c r="I26" s="26"/>
    </row>
    <row r="27" s="9" customFormat="1" customHeight="1" spans="1:9">
      <c r="A27" s="27" t="s">
        <v>384</v>
      </c>
      <c r="B27" s="28"/>
      <c r="C27" s="28"/>
      <c r="D27" s="29"/>
      <c r="E27" s="52">
        <f>SUM(E7:E26)</f>
        <v>0</v>
      </c>
      <c r="F27" s="52">
        <f>SUM(F7:F26)</f>
        <v>0</v>
      </c>
      <c r="G27" s="30">
        <f>SUM(G7:G26)</f>
        <v>0</v>
      </c>
      <c r="H27" s="30">
        <f>SUM(H7:H26)</f>
        <v>0</v>
      </c>
      <c r="I27" s="31"/>
    </row>
    <row r="28" s="10" customFormat="1" customHeight="1" spans="1:9">
      <c r="A28" s="32"/>
      <c r="D28" s="33"/>
      <c r="E28" s="33"/>
      <c r="F28" s="33"/>
      <c r="G28" s="34"/>
      <c r="H28" s="34"/>
      <c r="I28" s="34"/>
    </row>
    <row r="29" s="10" customFormat="1" customHeight="1" spans="1:9">
      <c r="A29" s="35" t="str">
        <f>表头信息!D8&amp;表头信息!E8</f>
        <v>产权持有单位填表人：谭勃</v>
      </c>
      <c r="B29" s="53"/>
      <c r="C29" s="53"/>
      <c r="D29" s="53"/>
      <c r="E29" s="39"/>
      <c r="F29" s="39"/>
      <c r="G29" s="37" t="str">
        <f>表头信息!D20&amp;表头信息!E23</f>
        <v>评估人员：柳青、殷涛</v>
      </c>
      <c r="H29" s="37"/>
      <c r="I29" s="37"/>
    </row>
    <row r="30" s="10" customFormat="1" customHeight="1" spans="1:9">
      <c r="A30" s="38" t="str">
        <f>表头信息!D11&amp;表头信息!E11</f>
        <v>填表日期：2022年11月2日</v>
      </c>
      <c r="B30" s="36"/>
      <c r="C30" s="36"/>
      <c r="D30" s="36"/>
      <c r="E30" s="39"/>
      <c r="F30" s="39"/>
      <c r="H30" s="39"/>
      <c r="I30" s="39"/>
    </row>
  </sheetData>
  <protectedRanges>
    <protectedRange sqref="A7:F26 H7:I26" name="区域1"/>
  </protectedRanges>
  <mergeCells count="14">
    <mergeCell ref="A1:I1"/>
    <mergeCell ref="A2:I2"/>
    <mergeCell ref="A4:D4"/>
    <mergeCell ref="E5:G5"/>
    <mergeCell ref="A27:D27"/>
    <mergeCell ref="D28:F28"/>
    <mergeCell ref="A29:D29"/>
    <mergeCell ref="G29:I29"/>
    <mergeCell ref="A5:A6"/>
    <mergeCell ref="B5:B6"/>
    <mergeCell ref="C5:C6"/>
    <mergeCell ref="D5:D6"/>
    <mergeCell ref="H5:H6"/>
    <mergeCell ref="I5:I6"/>
  </mergeCells>
  <hyperlinks>
    <hyperlink ref="A1:I1" location="'6-非流动负债汇总'!B9" display="=&quot;长期应付款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verticalDpi="6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8168" name="Check Box 72" r:id="rId4">
              <controlPr defaultSize="0">
                <anchor moveWithCells="1">
                  <from>
                    <xdr:col>9</xdr:col>
                    <xdr:colOff>57150</xdr:colOff>
                    <xdr:row>0</xdr:row>
                    <xdr:rowOff>69850</xdr:rowOff>
                  </from>
                  <to>
                    <xdr:col>11</xdr:col>
                    <xdr:colOff>133350</xdr:colOff>
                    <xdr:row>1</xdr:row>
                    <xdr:rowOff>101600</xdr:rowOff>
                  </to>
                </anchor>
              </controlPr>
            </control>
          </mc:Choice>
        </mc:AlternateContent>
      </controls>
    </mc:Choice>
  </mc:AlternateContent>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2"/>
  <sheetViews>
    <sheetView showGridLines="0" view="pageBreakPreview" zoomScale="85" zoomScaleNormal="100" workbookViewId="0">
      <pane xSplit="1" ySplit="6" topLeftCell="B7" activePane="bottomRight" state="frozen"/>
      <selection/>
      <selection pane="topRight"/>
      <selection pane="bottomLeft"/>
      <selection pane="bottomRight" activeCell="F7" sqref="F7"/>
    </sheetView>
  </sheetViews>
  <sheetFormatPr defaultColWidth="8.66666666666667" defaultRowHeight="15.75" customHeight="1" outlineLevelCol="6"/>
  <cols>
    <col min="1" max="1" width="5.83333333333333" style="11" customWidth="1"/>
    <col min="2" max="2" width="32.75" style="11" customWidth="1"/>
    <col min="3" max="3" width="20.75" style="11" customWidth="1"/>
    <col min="4" max="6" width="18.25" style="11" customWidth="1"/>
    <col min="7" max="7" width="17" style="11" customWidth="1"/>
    <col min="8" max="32" width="9" style="11"/>
    <col min="33" max="16384" width="8.66666666666667" style="11"/>
  </cols>
  <sheetData>
    <row r="1" s="7" customFormat="1" ht="30" customHeight="1" spans="1:7">
      <c r="A1" s="12" t="str">
        <f>"专项应付款评估"&amp;表头信息!E35</f>
        <v>专项应付款评估明细表</v>
      </c>
      <c r="B1" s="12"/>
      <c r="C1" s="12"/>
      <c r="D1" s="12"/>
      <c r="E1" s="12"/>
      <c r="F1" s="12"/>
      <c r="G1" s="12"/>
    </row>
    <row r="2" customHeight="1" spans="1:7">
      <c r="A2" s="13" t="str">
        <f>表头信息!D5&amp;表头信息!E5</f>
        <v>评估基准日：2022年10月31日</v>
      </c>
      <c r="B2" s="13"/>
      <c r="C2" s="13"/>
      <c r="D2" s="13"/>
      <c r="E2" s="13"/>
      <c r="F2" s="13"/>
      <c r="G2" s="14"/>
    </row>
    <row r="3" customHeight="1" spans="1:7">
      <c r="A3" s="18"/>
      <c r="B3" s="18"/>
      <c r="C3" s="18"/>
      <c r="D3" s="13"/>
      <c r="E3" s="13"/>
      <c r="F3" s="13"/>
      <c r="G3" s="15" t="s">
        <v>1064</v>
      </c>
    </row>
    <row r="4" customHeight="1" spans="1:7">
      <c r="A4" s="42" t="str">
        <f>表头信息!D2&amp;表头信息!E2</f>
        <v>产权持有单位：西安曲江楼观旅游农业开发有限公司</v>
      </c>
      <c r="B4" s="17"/>
      <c r="C4" s="17"/>
      <c r="D4" s="18"/>
      <c r="E4" s="18"/>
      <c r="F4" s="18"/>
      <c r="G4" s="19" t="s">
        <v>3</v>
      </c>
    </row>
    <row r="5" s="8" customFormat="1" customHeight="1" spans="1:7">
      <c r="A5" s="20" t="s">
        <v>5</v>
      </c>
      <c r="B5" s="20" t="s">
        <v>1065</v>
      </c>
      <c r="C5" s="20" t="s">
        <v>1066</v>
      </c>
      <c r="D5" s="20" t="s">
        <v>389</v>
      </c>
      <c r="E5" s="20" t="s">
        <v>238</v>
      </c>
      <c r="F5" s="20" t="s">
        <v>239</v>
      </c>
      <c r="G5" s="43" t="s">
        <v>1055</v>
      </c>
    </row>
    <row r="6" s="8" customFormat="1" customHeight="1" spans="1:7">
      <c r="A6" s="21"/>
      <c r="B6" s="21"/>
      <c r="C6" s="21"/>
      <c r="D6" s="21"/>
      <c r="E6" s="21"/>
      <c r="F6" s="21"/>
      <c r="G6" s="21"/>
    </row>
    <row r="7" s="9" customFormat="1" customHeight="1" spans="1:7">
      <c r="A7" s="22">
        <v>1</v>
      </c>
      <c r="B7" s="23"/>
      <c r="C7" s="23"/>
      <c r="D7" s="24"/>
      <c r="E7" s="25"/>
      <c r="F7" s="25"/>
      <c r="G7" s="26"/>
    </row>
    <row r="8" s="9" customFormat="1" customHeight="1" spans="1:7">
      <c r="A8" s="22">
        <v>2</v>
      </c>
      <c r="B8" s="23"/>
      <c r="C8" s="23"/>
      <c r="D8" s="24"/>
      <c r="E8" s="25"/>
      <c r="F8" s="25"/>
      <c r="G8" s="26"/>
    </row>
    <row r="9" s="9" customFormat="1" customHeight="1" spans="1:7">
      <c r="A9" s="22">
        <v>3</v>
      </c>
      <c r="B9" s="23"/>
      <c r="C9" s="23"/>
      <c r="D9" s="24"/>
      <c r="E9" s="25"/>
      <c r="F9" s="25"/>
      <c r="G9" s="26"/>
    </row>
    <row r="10" s="9" customFormat="1" customHeight="1" spans="1:7">
      <c r="A10" s="22">
        <v>4</v>
      </c>
      <c r="B10" s="23"/>
      <c r="C10" s="23"/>
      <c r="D10" s="24"/>
      <c r="E10" s="25"/>
      <c r="F10" s="25"/>
      <c r="G10" s="26"/>
    </row>
    <row r="11" s="9" customFormat="1" customHeight="1" spans="1:7">
      <c r="A11" s="22">
        <v>5</v>
      </c>
      <c r="B11" s="23"/>
      <c r="C11" s="23"/>
      <c r="D11" s="24"/>
      <c r="E11" s="25"/>
      <c r="F11" s="25"/>
      <c r="G11" s="26"/>
    </row>
    <row r="12" s="9" customFormat="1" customHeight="1" spans="1:7">
      <c r="A12" s="22">
        <v>6</v>
      </c>
      <c r="B12" s="23"/>
      <c r="C12" s="23"/>
      <c r="D12" s="24"/>
      <c r="E12" s="25"/>
      <c r="F12" s="25"/>
      <c r="G12" s="26"/>
    </row>
    <row r="13" s="9" customFormat="1" customHeight="1" spans="1:7">
      <c r="A13" s="22">
        <v>7</v>
      </c>
      <c r="B13" s="23"/>
      <c r="C13" s="23"/>
      <c r="D13" s="24"/>
      <c r="E13" s="25"/>
      <c r="F13" s="25"/>
      <c r="G13" s="26"/>
    </row>
    <row r="14" s="9" customFormat="1" customHeight="1" spans="1:7">
      <c r="A14" s="22">
        <v>8</v>
      </c>
      <c r="B14" s="23"/>
      <c r="C14" s="23"/>
      <c r="D14" s="24"/>
      <c r="E14" s="25"/>
      <c r="F14" s="25"/>
      <c r="G14" s="26"/>
    </row>
    <row r="15" s="9" customFormat="1" customHeight="1" spans="1:7">
      <c r="A15" s="22">
        <v>9</v>
      </c>
      <c r="B15" s="23"/>
      <c r="C15" s="23"/>
      <c r="D15" s="24"/>
      <c r="E15" s="25"/>
      <c r="F15" s="25"/>
      <c r="G15" s="26"/>
    </row>
    <row r="16" s="9" customFormat="1" customHeight="1" spans="1:7">
      <c r="A16" s="22">
        <v>10</v>
      </c>
      <c r="B16" s="23"/>
      <c r="C16" s="23"/>
      <c r="D16" s="24"/>
      <c r="E16" s="25"/>
      <c r="F16" s="25"/>
      <c r="G16" s="26"/>
    </row>
    <row r="17" s="9" customFormat="1" customHeight="1" spans="1:7">
      <c r="A17" s="22">
        <v>11</v>
      </c>
      <c r="B17" s="23"/>
      <c r="C17" s="23"/>
      <c r="D17" s="24"/>
      <c r="E17" s="25"/>
      <c r="F17" s="25"/>
      <c r="G17" s="26"/>
    </row>
    <row r="18" s="9" customFormat="1" customHeight="1" spans="1:7">
      <c r="A18" s="22">
        <v>12</v>
      </c>
      <c r="B18" s="23"/>
      <c r="C18" s="23"/>
      <c r="D18" s="24"/>
      <c r="E18" s="25"/>
      <c r="F18" s="25"/>
      <c r="G18" s="26"/>
    </row>
    <row r="19" s="9" customFormat="1" customHeight="1" spans="1:7">
      <c r="A19" s="22">
        <v>13</v>
      </c>
      <c r="B19" s="23"/>
      <c r="C19" s="23"/>
      <c r="D19" s="24"/>
      <c r="E19" s="25"/>
      <c r="F19" s="25"/>
      <c r="G19" s="26"/>
    </row>
    <row r="20" s="9" customFormat="1" customHeight="1" spans="1:7">
      <c r="A20" s="22">
        <v>14</v>
      </c>
      <c r="B20" s="23"/>
      <c r="C20" s="23"/>
      <c r="D20" s="24"/>
      <c r="E20" s="25"/>
      <c r="F20" s="25"/>
      <c r="G20" s="26"/>
    </row>
    <row r="21" s="9" customFormat="1" customHeight="1" spans="1:7">
      <c r="A21" s="22">
        <v>15</v>
      </c>
      <c r="B21" s="23"/>
      <c r="C21" s="23"/>
      <c r="D21" s="24"/>
      <c r="E21" s="25"/>
      <c r="F21" s="25"/>
      <c r="G21" s="26"/>
    </row>
    <row r="22" s="9" customFormat="1" customHeight="1" spans="1:7">
      <c r="A22" s="22">
        <v>16</v>
      </c>
      <c r="B22" s="23"/>
      <c r="C22" s="23"/>
      <c r="D22" s="24"/>
      <c r="E22" s="25"/>
      <c r="F22" s="25"/>
      <c r="G22" s="26"/>
    </row>
    <row r="23" s="9" customFormat="1" customHeight="1" spans="1:7">
      <c r="A23" s="22">
        <v>17</v>
      </c>
      <c r="B23" s="23"/>
      <c r="C23" s="23"/>
      <c r="D23" s="24"/>
      <c r="E23" s="25"/>
      <c r="F23" s="25"/>
      <c r="G23" s="26"/>
    </row>
    <row r="24" s="9" customFormat="1" customHeight="1" spans="1:7">
      <c r="A24" s="22">
        <v>18</v>
      </c>
      <c r="B24" s="23"/>
      <c r="C24" s="23"/>
      <c r="D24" s="24"/>
      <c r="E24" s="25"/>
      <c r="F24" s="25"/>
      <c r="G24" s="26"/>
    </row>
    <row r="25" s="9" customFormat="1" customHeight="1" spans="1:7">
      <c r="A25" s="22">
        <v>19</v>
      </c>
      <c r="B25" s="23"/>
      <c r="C25" s="23"/>
      <c r="D25" s="24"/>
      <c r="E25" s="25"/>
      <c r="F25" s="25"/>
      <c r="G25" s="26"/>
    </row>
    <row r="26" s="9" customFormat="1" customHeight="1" spans="1:7">
      <c r="A26" s="22">
        <v>20</v>
      </c>
      <c r="B26" s="23"/>
      <c r="C26" s="23"/>
      <c r="D26" s="24"/>
      <c r="E26" s="25"/>
      <c r="F26" s="25"/>
      <c r="G26" s="26"/>
    </row>
    <row r="27" s="9" customFormat="1" customHeight="1" spans="1:7">
      <c r="A27" s="27" t="s">
        <v>384</v>
      </c>
      <c r="B27" s="28"/>
      <c r="C27" s="28"/>
      <c r="D27" s="29"/>
      <c r="E27" s="30">
        <f>SUM(E7:E26)</f>
        <v>0</v>
      </c>
      <c r="F27" s="30">
        <f>SUM(F7:F26)</f>
        <v>0</v>
      </c>
      <c r="G27" s="31"/>
    </row>
    <row r="28" s="10" customFormat="1" customHeight="1" spans="1:7">
      <c r="A28" s="32"/>
      <c r="D28" s="33"/>
      <c r="E28" s="33"/>
      <c r="F28" s="33"/>
      <c r="G28" s="34"/>
    </row>
    <row r="29" s="10" customFormat="1" customHeight="1" spans="1:7">
      <c r="A29" s="35" t="str">
        <f>表头信息!D8&amp;表头信息!E8</f>
        <v>产权持有单位填表人：谭勃</v>
      </c>
      <c r="B29" s="35"/>
      <c r="C29" s="35"/>
      <c r="D29" s="36"/>
      <c r="E29" s="37" t="str">
        <f>表头信息!D20&amp;表头信息!E23</f>
        <v>评估人员：柳青、殷涛</v>
      </c>
      <c r="F29" s="37"/>
      <c r="G29" s="37"/>
    </row>
    <row r="30" s="10" customFormat="1" customHeight="1" spans="1:6">
      <c r="A30" s="38" t="str">
        <f>表头信息!D11&amp;表头信息!E11</f>
        <v>填表日期：2022年11月2日</v>
      </c>
      <c r="B30" s="36"/>
      <c r="C30" s="36"/>
      <c r="D30" s="36"/>
      <c r="E30" s="39"/>
      <c r="F30" s="39"/>
    </row>
    <row r="31" customHeight="1" spans="1:7">
      <c r="A31" s="44"/>
      <c r="B31" s="44"/>
      <c r="C31" s="44"/>
      <c r="D31" s="45"/>
      <c r="E31" s="45"/>
      <c r="F31" s="45"/>
      <c r="G31" s="44"/>
    </row>
    <row r="32" customHeight="1" spans="1:7">
      <c r="A32" s="44"/>
      <c r="B32" s="44"/>
      <c r="C32" s="44"/>
      <c r="D32" s="44"/>
      <c r="E32" s="44"/>
      <c r="F32" s="44"/>
      <c r="G32" s="44"/>
    </row>
  </sheetData>
  <protectedRanges>
    <protectedRange sqref="A7:G26" name="区域1"/>
  </protectedRanges>
  <mergeCells count="14">
    <mergeCell ref="A1:G1"/>
    <mergeCell ref="A2:G2"/>
    <mergeCell ref="A4:C4"/>
    <mergeCell ref="A27:D27"/>
    <mergeCell ref="D28:F28"/>
    <mergeCell ref="A29:C29"/>
    <mergeCell ref="E29:G29"/>
    <mergeCell ref="A5:A6"/>
    <mergeCell ref="B5:B6"/>
    <mergeCell ref="C5:C6"/>
    <mergeCell ref="D5:D6"/>
    <mergeCell ref="E5:E6"/>
    <mergeCell ref="F5:F6"/>
    <mergeCell ref="G5:G6"/>
  </mergeCells>
  <hyperlinks>
    <hyperlink ref="A1:G1" location="'6-非流动负债汇总'!B10" display="=&quot;专项应付款评估&quot;&amp;表头信息!E35"/>
  </hyperlinks>
  <printOptions horizontalCentered="1"/>
  <pageMargins left="0.354330708661417" right="0.354330708661417" top="0.78740157480315" bottom="0.590551181102362" header="0.590551181102362" footer="0.393700787401575"/>
  <pageSetup paperSize="9" fitToHeight="0" orientation="landscape" blackAndWhite="1" horizontalDpi="300" verticalDpi="300"/>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90216" name="Check Box 72" r:id="rId4">
              <controlPr defaultSize="0">
                <anchor moveWithCells="1">
                  <from>
                    <xdr:col>7</xdr:col>
                    <xdr:colOff>57150</xdr:colOff>
                    <xdr:row>0</xdr:row>
                    <xdr:rowOff>69850</xdr:rowOff>
                  </from>
                  <to>
                    <xdr:col>9</xdr:col>
                    <xdr:colOff>438150</xdr:colOff>
                    <xdr:row>1</xdr:row>
                    <xdr:rowOff>88900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38" master=""/>
  <rangeList sheetStid="158" master="">
    <arrUserId title="区域1" rangeCreator="" othersAccessPermission="edit"/>
  </rangeList>
  <rangeList sheetStid="163" master=""/>
  <rangeList sheetStid="2" master=""/>
  <rangeList sheetStid="3" master=""/>
  <rangeList sheetStid="157" master=""/>
  <rangeList sheetStid="4" master="">
    <arrUserId title="区域1" rangeCreator="" othersAccessPermission="edit"/>
  </rangeList>
  <rangeList sheetStid="5" master="">
    <arrUserId title="区域1" rangeCreator="" othersAccessPermission="edit"/>
    <arrUserId title="区域1_1" rangeCreator="" othersAccessPermission="edit"/>
  </rangeList>
  <rangeList sheetStid="6" master="">
    <arrUserId title="区域1" rangeCreator="" othersAccessPermission="edit"/>
    <arrUserId title="区域1_1" rangeCreator="" othersAccessPermission="edit"/>
  </rangeList>
  <rangeList sheetStid="181" master=""/>
  <rangeList sheetStid="182" master="">
    <arrUserId title="区域1" rangeCreator="" othersAccessPermission="edit"/>
  </rangeList>
  <rangeList sheetStid="183" master="">
    <arrUserId title="区域1" rangeCreator="" othersAccessPermission="edit"/>
  </rangeList>
  <rangeList sheetStid="184" master="">
    <arrUserId title="区域1" rangeCreator="" othersAccessPermission="edit"/>
  </rangeList>
  <rangeList sheetStid="167" master="">
    <arrUserId title="区域1" rangeCreator="" othersAccessPermission="edit"/>
  </rangeList>
  <rangeList sheetStid="98" master="">
    <arrUserId title="区域1" rangeCreator="" othersAccessPermission="edit"/>
  </rangeList>
  <rangeList sheetStid="11" master="">
    <arrUserId title="区域1" rangeCreator="" othersAccessPermission="edit"/>
  </rangeList>
  <rangeList sheetStid="168" master="">
    <arrUserId title="区域1" rangeCreator="" othersAccessPermission="edit"/>
  </rangeList>
  <rangeList sheetStid="14" master="">
    <arrUserId title="区域1" rangeCreator="" othersAccessPermission="edit"/>
    <arrUserId title="区域1_1" rangeCreator="" othersAccessPermission="edit"/>
    <arrUserId title="区域1_2" rangeCreator="" othersAccessPermission="edit"/>
  </rangeList>
  <rangeList sheetStid="186" master="">
    <arrUserId title="区域1" rangeCreator="" othersAccessPermission="edit"/>
  </rangeList>
  <rangeList sheetStid="13" master="">
    <arrUserId title="区域1" rangeCreator="" othersAccessPermission="edit"/>
  </rangeList>
  <rangeList sheetStid="12" master="">
    <arrUserId title="区域1" rangeCreator="" othersAccessPermission="edit"/>
  </rangeList>
  <rangeList sheetStid="16" master="">
    <arrUserId title="区域1" rangeCreator="" othersAccessPermission="edit"/>
    <arrUserId title="区域1_1" rangeCreator="" othersAccessPermission="edit"/>
    <arrUserId title="区域1_2" rangeCreator="" othersAccessPermission="edit"/>
    <arrUserId title="区域1_2_1" rangeCreator="" othersAccessPermission="edit"/>
  </rangeList>
  <rangeList sheetStid="17" master="">
    <arrUserId title="区域1" rangeCreator="" othersAccessPermission="edit"/>
  </rangeList>
  <rangeList sheetStid="19" master="">
    <arrUserId title="区域1" rangeCreator="" othersAccessPermission="edit"/>
  </rangeList>
  <rangeList sheetStid="18" master="">
    <arrUserId title="区域1" rangeCreator="" othersAccessPermission="edit"/>
  </rangeList>
  <rangeList sheetStid="20" master="">
    <arrUserId title="区域1" rangeCreator="" othersAccessPermission="edit"/>
  </rangeList>
  <rangeList sheetStid="100" master="">
    <arrUserId title="区域1" rangeCreator="" othersAccessPermission="edit"/>
  </rangeList>
  <rangeList sheetStid="23" master="">
    <arrUserId title="区域1" rangeCreator="" othersAccessPermission="edit"/>
  </rangeList>
  <rangeList sheetStid="162" master="">
    <arrUserId title="区域1_1" rangeCreator="" othersAccessPermission="edit"/>
    <arrUserId title="区域1" rangeCreator="" othersAccessPermission="edit"/>
  </rangeList>
  <rangeList sheetStid="116" master="">
    <arrUserId title="区域1" rangeCreator="" othersAccessPermission="edit"/>
  </rangeList>
  <rangeList sheetStid="26" master="">
    <arrUserId title="区域1" rangeCreator="" othersAccessPermission="edit"/>
  </rangeList>
  <rangeList sheetStid="185" master="">
    <arrUserId title="区域1" rangeCreator="" othersAccessPermission="edit"/>
  </rangeList>
  <rangeList sheetStid="169" master="">
    <arrUserId title="区域1_1" rangeCreator="" othersAccessPermission="edit"/>
    <arrUserId title="区域1" rangeCreator="" othersAccessPermission="edit"/>
    <arrUserId title="区域1_1_1" rangeCreator="" othersAccessPermission="edit"/>
    <arrUserId title="区域1_2" rangeCreator="" othersAccessPermission="edit"/>
  </rangeList>
  <rangeList sheetStid="170" master="">
    <arrUserId title="区域1" rangeCreator="" othersAccessPermission="edit"/>
  </rangeList>
  <rangeList sheetStid="31" master="">
    <arrUserId title="区域1" rangeCreator="" othersAccessPermission="edit"/>
  </rangeList>
  <rangeList sheetStid="32" master="">
    <arrUserId title="区域1" rangeCreator="" othersAccessPermission="edit"/>
  </rangeList>
  <rangeList sheetStid="150" master=""/>
  <rangeList sheetStid="171" master="">
    <arrUserId title="区域1" rangeCreator="" othersAccessPermission="edit"/>
  </rangeList>
  <rangeList sheetStid="172" master="">
    <arrUserId title="区域1" rangeCreator="" othersAccessPermission="edit"/>
  </rangeList>
  <rangeList sheetStid="127" master="">
    <arrUserId title="区域1" rangeCreator="" othersAccessPermission="edit"/>
  </rangeList>
  <rangeList sheetStid="36" master="">
    <arrUserId title="区域1" rangeCreator="" othersAccessPermission="edit"/>
  </rangeList>
  <rangeList sheetStid="173" master="">
    <arrUserId title="区域1" rangeCreator="" othersAccessPermission="edit"/>
  </rangeList>
  <rangeList sheetStid="7" master=""/>
  <rangeList sheetStid="8" master="">
    <arrUserId title="区域1" rangeCreator="" othersAccessPermission="edit"/>
  </rangeList>
  <rangeList sheetStid="9" master="">
    <arrUserId title="区域1" rangeCreator="" othersAccessPermission="edit"/>
  </rangeList>
  <rangeList sheetStid="121" master="">
    <arrUserId title="区域1" rangeCreator="" othersAccessPermission="edit"/>
  </rangeList>
  <rangeList sheetStid="159" master=""/>
  <rangeList sheetStid="126" master="">
    <arrUserId title="区域1" rangeCreator="" othersAccessPermission="edit"/>
  </rangeList>
  <rangeList sheetStid="160" master="">
    <arrUserId title="区域1" rangeCreator="" othersAccessPermission="edit"/>
  </rangeList>
  <rangeList sheetStid="156" master="">
    <arrUserId title="区域1" rangeCreator="" othersAccessPermission="edit"/>
  </rangeList>
  <rangeList sheetStid="155" master="">
    <arrUserId title="区域1" rangeCreator="" othersAccessPermission="edit"/>
  </rangeList>
  <rangeList sheetStid="37" master=""/>
  <rangeList sheetStid="38" master="">
    <arrUserId title="区域1" rangeCreator="" othersAccessPermission="edit"/>
  </rangeList>
  <rangeList sheetStid="39" master="">
    <arrUserId title="区域1" rangeCreator="" othersAccessPermission="edit"/>
  </rangeList>
  <rangeList sheetStid="40" master="">
    <arrUserId title="区域1" rangeCreator="" othersAccessPermission="edit"/>
  </rangeList>
  <rangeList sheetStid="288" master="">
    <arrUserId title="区域1" rangeCreator="" othersAccessPermission="edit"/>
  </rangeList>
  <rangeList sheetStid="42" master="">
    <arrUserId title="区域1" rangeCreator="" othersAccessPermission="edit"/>
  </rangeList>
  <rangeList sheetStid="120" master="">
    <arrUserId title="区域1" rangeCreator="" othersAccessPermission="edit"/>
  </rangeList>
  <rangeList sheetStid="47" master="">
    <arrUserId title="区域1" rangeCreator="" othersAccessPermission="edit"/>
  </rangeList>
  <rangeList sheetStid="128" master=""/>
  <rangeList sheetStid="45" master="">
    <arrUserId title="区域1" rangeCreator="" othersAccessPermission="edit"/>
  </rangeList>
  <rangeList sheetStid="46" master="">
    <arrUserId title="区域1" rangeCreator="" othersAccessPermission="edit"/>
  </rangeList>
  <rangeList sheetStid="44" master="">
    <arrUserId title="区域1" rangeCreator="" othersAccessPermission="edit"/>
  </rangeList>
  <rangeList sheetStid="129" master="">
    <arrUserId title="区域1" rangeCreator="" othersAccessPermission="edit"/>
  </rangeList>
  <rangeList sheetStid="161" master="">
    <arrUserId title="区域1" rangeCreator="" othersAccessPermission="edit"/>
  </rangeList>
  <rangeList sheetStid="174" master="">
    <arrUserId title="区域1" rangeCreator="" othersAccessPermission="edit"/>
  </rangeList>
  <rangeList sheetStid="131" master="">
    <arrUserId title="区域1" rangeCreator="" othersAccessPermission="edit"/>
  </rangeList>
  <rangeList sheetStid="49" master="">
    <arrUserId title="区域1" rangeCreator="" othersAccessPermission="edit"/>
    <arrUserId title="区域1_1" rangeCreator="" othersAccessPermission="edit"/>
  </rangeList>
  <rangeList sheetStid="152" master="">
    <arrUserId title="区域1" rangeCreator="" othersAccessPermission="edit"/>
  </rangeList>
  <rangeList sheetStid="50" master="">
    <arrUserId title="区域1" rangeCreator="" othersAccessPermission="edit"/>
  </rangeList>
  <rangeList sheetStid="151" master="">
    <arrUserId title="区域1" rangeCreator="" othersAccessPermission="edit"/>
  </rangeList>
  <rangeList sheetStid="133" master="">
    <arrUserId title="区域1" rangeCreator="" othersAccessPermission="edit"/>
  </rangeList>
  <rangeList sheetStid="52" master="">
    <arrUserId title="区域1" rangeCreator="" othersAccessPermission="edit"/>
  </rangeList>
  <rangeList sheetStid="54" master="">
    <arrUserId title="区域1" rangeCreator="" othersAccessPermission="edit"/>
  </rangeList>
  <rangeList sheetStid="53" master="">
    <arrUserId title="区域1" rangeCreator="" othersAccessPermission="edit"/>
  </rangeList>
  <rangeList sheetStid="55" master=""/>
  <rangeList sheetStid="56" master="">
    <arrUserId title="区域1" rangeCreator="" othersAccessPermission="edit"/>
  </rangeList>
  <rangeList sheetStid="134" master="">
    <arrUserId title="区域1" rangeCreator="" othersAccessPermission="edit"/>
  </rangeList>
  <rangeList sheetStid="175" master="">
    <arrUserId title="区域1" rangeCreator="" othersAccessPermission="edit"/>
  </rangeList>
  <rangeList sheetStid="57" master="">
    <arrUserId title="区域1" rangeCreator="" othersAccessPermission="edit"/>
  </rangeList>
  <rangeList sheetStid="58" master="">
    <arrUserId title="区域1" rangeCreator="" othersAccessPermission="edit"/>
  </rangeList>
  <rangeList sheetStid="59" master="">
    <arrUserId title="区域1" rangeCreator="" othersAccessPermission="edit"/>
  </rangeList>
  <rangeList sheetStid="176" master="">
    <arrUserId title="区域1" rangeCreator="" othersAccessPermission="edit"/>
  </rangeList>
  <rangeList sheetStid="62" master="">
    <arrUserId title="区域1" rangeCreator="" othersAccessPermission="edit"/>
  </rangeList>
  <rangeList sheetStid="64" master="">
    <arrUserId title="区域1" rangeCreator="" othersAccessPermission="edit"/>
  </rangeList>
  <rangeList sheetStid="187" master="">
    <arrUserId title="区域1" rangeCreator="" othersAccessPermission="edit"/>
  </rangeList>
  <rangeList sheetStid="135" master="">
    <arrUserId title="区域1" rangeCreator="" othersAccessPermission="edit"/>
  </rangeList>
  <rangeList sheetStid="65" master="">
    <arrUserId title="区域1" rangeCreator="" othersAccessPermission="edit"/>
  </rangeList>
  <rangeList sheetStid="61" master="">
    <arrUserId title="区域2" rangeCreator="" othersAccessPermission="edit"/>
  </rangeList>
  <rangeList sheetStid="177" master="">
    <arrUserId title="区域1" rangeCreator="" othersAccessPermission="edit"/>
  </rangeList>
  <rangeList sheetStid="68" master="">
    <arrUserId title="区域1" rangeCreator="" othersAccessPermission="edit"/>
  </rangeList>
  <rangeList sheetStid="69" master="">
    <arrUserId title="区域1" rangeCreator="" othersAccessPermission="edit"/>
  </rangeList>
  <rangeList sheetStid="70" master=""/>
  <rangeList sheetStid="71" master="">
    <arrUserId title="区域1" rangeCreator="" othersAccessPermission="edit"/>
  </rangeList>
  <rangeList sheetStid="110" master="">
    <arrUserId title="区域1" rangeCreator="" othersAccessPermission="edit"/>
  </rangeList>
  <rangeList sheetStid="179" master="">
    <arrUserId title="区域1" rangeCreator="" othersAccessPermission="edit"/>
  </rangeList>
  <rangeList sheetStid="188" master="">
    <arrUserId title="区域1" rangeCreator="" othersAccessPermission="edit"/>
  </rangeList>
  <rangeList sheetStid="73" master="">
    <arrUserId title="区域1" rangeCreator="" othersAccessPermission="edit"/>
  </rangeList>
  <rangeList sheetStid="111" master="">
    <arrUserId title="区域1" rangeCreator="" othersAccessPermission="edit"/>
  </rangeList>
  <rangeList sheetStid="136" master="">
    <arrUserId title="区域1" rangeCreator="" othersAccessPermission="edit"/>
  </rangeList>
  <rangeList sheetStid="180" master="">
    <arrUserId title="区域1" rangeCreator="" othersAccessPermission="edit"/>
  </rangeList>
  <rangeList sheetStid="76" master="">
    <arrUserId title="区域1" rangeCreator="" othersAccessPermission="edit"/>
  </rangeList>
  <rangeList sheetStid="96" master="">
    <arrUserId title="区域1" rangeCreator="" othersAccessPermission="edit"/>
  </rangeList>
  <rangeList sheetStid="190" master="">
    <arrUserId title="区域1" rangeCreator="" othersAccessPermission="edit"/>
  </rangeList>
  <rangeList sheetStid="191" master="">
    <arrUserId title="区域1" rangeCreator="" othersAccessPermission="edit"/>
    <arrUserId title="区域1_1" rangeCreator="" othersAccessPermission="edit"/>
  </rangeList>
  <rangeList sheetStid="192" master="">
    <arrUserId title="区域1" rangeCreator="" othersAccessPermission="edit"/>
    <arrUserId title="区域1_1" rangeCreator="" othersAccessPermission="edit"/>
  </rangeList>
  <rangeList sheetStid="194" master="">
    <arrUserId title="区域1" rangeCreator="" othersAccessPermission="edit"/>
  </rangeList>
  <rangeList sheetStid="195" master="">
    <arrUserId title="区域1" rangeCreator="" othersAccessPermission="edit"/>
  </rangeList>
  <rangeList sheetStid="196" master="">
    <arrUserId title="区域1" rangeCreator="" othersAccessPermission="edit"/>
  </rangeList>
  <rangeList sheetStid="197" master="">
    <arrUserId title="区域1" rangeCreator="" othersAccessPermission="edit"/>
  </rangeList>
  <rangeList sheetStid="198" master="">
    <arrUserId title="区域1" rangeCreator="" othersAccessPermission="edit"/>
  </rangeList>
  <rangeList sheetStid="199" master="">
    <arrUserId title="区域1" rangeCreator="" othersAccessPermission="edit"/>
  </rangeList>
  <rangeList sheetStid="200" master="">
    <arrUserId title="区域1" rangeCreator="" othersAccessPermission="edit"/>
  </rangeList>
  <rangeList sheetStid="201" master="">
    <arrUserId title="区域1" rangeCreator="" othersAccessPermission="edit"/>
    <arrUserId title="区域1_1" rangeCreator="" othersAccessPermission="edit"/>
    <arrUserId title="区域1_2" rangeCreator="" othersAccessPermission="edit"/>
  </rangeList>
  <rangeList sheetStid="203" master="">
    <arrUserId title="区域1" rangeCreator="" othersAccessPermission="edit"/>
  </rangeList>
  <rangeList sheetStid="204" master="">
    <arrUserId title="区域1" rangeCreator="" othersAccessPermission="edit"/>
  </rangeList>
  <rangeList sheetStid="205" master="">
    <arrUserId title="区域1" rangeCreator="" othersAccessPermission="edit"/>
    <arrUserId title="区域1_1" rangeCreator="" othersAccessPermission="edit"/>
    <arrUserId title="区域1_2" rangeCreator="" othersAccessPermission="edit"/>
    <arrUserId title="区域1_2_1" rangeCreator="" othersAccessPermission="edit"/>
  </rangeList>
  <rangeList sheetStid="207" master="">
    <arrUserId title="区域1" rangeCreator="" othersAccessPermission="edit"/>
  </rangeList>
  <rangeList sheetStid="208" master="">
    <arrUserId title="区域1" rangeCreator="" othersAccessPermission="edit"/>
  </rangeList>
  <rangeList sheetStid="209" master="">
    <arrUserId title="区域1" rangeCreator="" othersAccessPermission="edit"/>
  </rangeList>
  <rangeList sheetStid="210" master="">
    <arrUserId title="区域1" rangeCreator="" othersAccessPermission="edit"/>
  </rangeList>
  <rangeList sheetStid="211" master="">
    <arrUserId title="区域1" rangeCreator="" othersAccessPermission="edit"/>
  </rangeList>
  <rangeList sheetStid="212" master="">
    <arrUserId title="区域1_1" rangeCreator="" othersAccessPermission="edit"/>
    <arrUserId title="区域1" rangeCreator="" othersAccessPermission="edit"/>
  </rangeList>
  <rangeList sheetStid="213" master="">
    <arrUserId title="区域1" rangeCreator="" othersAccessPermission="edit"/>
  </rangeList>
  <rangeList sheetStid="214" master="">
    <arrUserId title="区域1" rangeCreator="" othersAccessPermission="edit"/>
  </rangeList>
  <rangeList sheetStid="215" master="">
    <arrUserId title="区域1" rangeCreator="" othersAccessPermission="edit"/>
  </rangeList>
  <rangeList sheetStid="216" master="">
    <arrUserId title="区域1_1" rangeCreator="" othersAccessPermission="edit"/>
    <arrUserId title="区域1" rangeCreator="" othersAccessPermission="edit"/>
    <arrUserId title="区域1_1_1" rangeCreator="" othersAccessPermission="edit"/>
    <arrUserId title="区域1_2" rangeCreator="" othersAccessPermission="edit"/>
  </rangeList>
  <rangeList sheetStid="217" master="">
    <arrUserId title="区域1" rangeCreator="" othersAccessPermission="edit"/>
  </rangeList>
  <rangeList sheetStid="218" master="">
    <arrUserId title="区域1" rangeCreator="" othersAccessPermission="edit"/>
  </rangeList>
  <rangeList sheetStid="219" master="">
    <arrUserId title="区域1" rangeCreator="" othersAccessPermission="edit"/>
  </rangeList>
  <rangeList sheetStid="221" master="">
    <arrUserId title="区域1" rangeCreator="" othersAccessPermission="edit"/>
  </rangeList>
  <rangeList sheetStid="222" master="">
    <arrUserId title="区域1" rangeCreator="" othersAccessPermission="edit"/>
  </rangeList>
  <rangeList sheetStid="223" master="">
    <arrUserId title="区域1" rangeCreator="" othersAccessPermission="edit"/>
  </rangeList>
  <rangeList sheetStid="224" master="">
    <arrUserId title="区域1" rangeCreator="" othersAccessPermission="edit"/>
  </rangeList>
  <rangeList sheetStid="225" master="">
    <arrUserId title="区域1" rangeCreator="" othersAccessPermission="edit"/>
  </rangeList>
  <rangeList sheetStid="227" master="">
    <arrUserId title="区域1" rangeCreator="" othersAccessPermission="edit"/>
  </rangeList>
  <rangeList sheetStid="228" master="">
    <arrUserId title="区域1" rangeCreator="" othersAccessPermission="edit"/>
  </rangeList>
  <rangeList sheetStid="229" master="">
    <arrUserId title="区域1" rangeCreator="" othersAccessPermission="edit"/>
  </rangeList>
  <rangeList sheetStid="231" master="">
    <arrUserId title="区域1" rangeCreator="" othersAccessPermission="edit"/>
  </rangeList>
  <rangeList sheetStid="232" master="">
    <arrUserId title="区域1" rangeCreator="" othersAccessPermission="edit"/>
  </rangeList>
  <rangeList sheetStid="233" master="">
    <arrUserId title="区域1" rangeCreator="" othersAccessPermission="edit"/>
  </rangeList>
  <rangeList sheetStid="234" master="">
    <arrUserId title="区域1" rangeCreator="" othersAccessPermission="edit"/>
  </rangeList>
  <rangeList sheetStid="236" master="">
    <arrUserId title="区域1" rangeCreator="" othersAccessPermission="edit"/>
  </rangeList>
  <rangeList sheetStid="237" master="">
    <arrUserId title="区域1" rangeCreator="" othersAccessPermission="edit"/>
  </rangeList>
  <rangeList sheetStid="238" master="">
    <arrUserId title="区域1" rangeCreator="" othersAccessPermission="edit"/>
  </rangeList>
  <rangeList sheetStid="239" master="">
    <arrUserId title="区域1" rangeCreator="" othersAccessPermission="edit"/>
  </rangeList>
  <rangeList sheetStid="240" master="">
    <arrUserId title="区域1" rangeCreator="" othersAccessPermission="edit"/>
  </rangeList>
  <rangeList sheetStid="241" master="">
    <arrUserId title="区域1" rangeCreator="" othersAccessPermission="edit"/>
  </rangeList>
  <rangeList sheetStid="242" master="">
    <arrUserId title="区域1" rangeCreator="" othersAccessPermission="edit"/>
  </rangeList>
  <rangeList sheetStid="243" master="">
    <arrUserId title="区域1" rangeCreator="" othersAccessPermission="edit"/>
  </rangeList>
  <rangeList sheetStid="245" master="">
    <arrUserId title="区域1" rangeCreator="" othersAccessPermission="edit"/>
  </rangeList>
  <rangeList sheetStid="246" master="">
    <arrUserId title="区域1" rangeCreator="" othersAccessPermission="edit"/>
  </rangeList>
  <rangeList sheetStid="247" master="">
    <arrUserId title="区域1" rangeCreator="" othersAccessPermission="edit"/>
  </rangeList>
  <rangeList sheetStid="248" master="">
    <arrUserId title="区域1" rangeCreator="" othersAccessPermission="edit"/>
  </rangeList>
  <rangeList sheetStid="249" master="">
    <arrUserId title="区域1" rangeCreator="" othersAccessPermission="edit"/>
  </rangeList>
  <rangeList sheetStid="250" master="">
    <arrUserId title="区域1" rangeCreator="" othersAccessPermission="edit"/>
  </rangeList>
  <rangeList sheetStid="252" master="">
    <arrUserId title="区域1" rangeCreator="" othersAccessPermission="edit"/>
    <arrUserId title="区域1_1" rangeCreator="" othersAccessPermission="edit"/>
  </rangeList>
  <rangeList sheetStid="253" master="">
    <arrUserId title="区域1" rangeCreator="" othersAccessPermission="edit"/>
  </rangeList>
  <rangeList sheetStid="254" master="">
    <arrUserId title="区域1" rangeCreator="" othersAccessPermission="edit"/>
  </rangeList>
  <rangeList sheetStid="255" master="">
    <arrUserId title="区域1" rangeCreator="" othersAccessPermission="edit"/>
  </rangeList>
  <rangeList sheetStid="256" master="">
    <arrUserId title="区域1" rangeCreator="" othersAccessPermission="edit"/>
  </rangeList>
  <rangeList sheetStid="257" master="">
    <arrUserId title="区域1" rangeCreator="" othersAccessPermission="edit"/>
  </rangeList>
  <rangeList sheetStid="258" master="">
    <arrUserId title="区域1" rangeCreator="" othersAccessPermission="edit"/>
  </rangeList>
  <rangeList sheetStid="259" master="">
    <arrUserId title="区域1" rangeCreator="" othersAccessPermission="edit"/>
  </rangeList>
  <rangeList sheetStid="261" master="">
    <arrUserId title="区域1" rangeCreator="" othersAccessPermission="edit"/>
  </rangeList>
  <rangeList sheetStid="262" master="">
    <arrUserId title="区域1" rangeCreator="" othersAccessPermission="edit"/>
  </rangeList>
  <rangeList sheetStid="263" master="">
    <arrUserId title="区域1" rangeCreator="" othersAccessPermission="edit"/>
  </rangeList>
  <rangeList sheetStid="264" master="">
    <arrUserId title="区域1" rangeCreator="" othersAccessPermission="edit"/>
  </rangeList>
  <rangeList sheetStid="265" master="">
    <arrUserId title="区域1" rangeCreator="" othersAccessPermission="edit"/>
  </rangeList>
  <rangeList sheetStid="266" master="">
    <arrUserId title="区域1" rangeCreator="" othersAccessPermission="edit"/>
  </rangeList>
  <rangeList sheetStid="267" master="">
    <arrUserId title="区域1" rangeCreator="" othersAccessPermission="edit"/>
  </rangeList>
  <rangeList sheetStid="268" master="">
    <arrUserId title="区域1" rangeCreator="" othersAccessPermission="edit"/>
  </rangeList>
  <rangeList sheetStid="269" master="">
    <arrUserId title="区域1" rangeCreator="" othersAccessPermission="edit"/>
  </rangeList>
  <rangeList sheetStid="271" master="">
    <arrUserId title="区域1" rangeCreator="" othersAccessPermission="edit"/>
  </rangeList>
  <rangeList sheetStid="272" master="">
    <arrUserId title="区域1" rangeCreator="" othersAccessPermission="edit"/>
  </rangeList>
  <rangeList sheetStid="273" master="">
    <arrUserId title="区域2" rangeCreator="" othersAccessPermission="edit"/>
  </rangeList>
  <rangeList sheetStid="274" master="">
    <arrUserId title="区域1" rangeCreator="" othersAccessPermission="edit"/>
  </rangeList>
  <rangeList sheetStid="275" master="">
    <arrUserId title="区域1" rangeCreator="" othersAccessPermission="edit"/>
  </rangeList>
  <rangeList sheetStid="276" master="">
    <arrUserId title="区域1" rangeCreator="" othersAccessPermission="edit"/>
  </rangeList>
  <rangeList sheetStid="278" master="">
    <arrUserId title="区域1" rangeCreator="" othersAccessPermission="edit"/>
  </rangeList>
  <rangeList sheetStid="279" master="">
    <arrUserId title="区域1" rangeCreator="" othersAccessPermission="edit"/>
  </rangeList>
  <rangeList sheetStid="280" master="">
    <arrUserId title="区域1" rangeCreator="" othersAccessPermission="edit"/>
  </rangeList>
  <rangeList sheetStid="282" master="">
    <arrUserId title="区域1" rangeCreator="" othersAccessPermission="edit"/>
  </rangeList>
  <rangeList sheetStid="283" master="">
    <arrUserId title="区域1" rangeCreator="" othersAccessPermission="edit"/>
  </rangeList>
  <rangeList sheetStid="284" master="">
    <arrUserId title="区域1" rangeCreator="" othersAccessPermission="edit"/>
  </rangeList>
  <rangeList sheetStid="285" master="">
    <arrUserId title="区域1" rangeCreator="" othersAccessPermission="edit"/>
  </rangeList>
  <rangeList sheetStid="286" master="">
    <arrUserId title="区域1" rangeCreator="" othersAccessPermission="edit"/>
  </rangeList>
  <rangeList sheetStid="287" master="">
    <arrUserId title="区域1" rangeCreator="" othersAccessPermission="edit"/>
  </rangeList>
  <rangeList sheetStid="78" master=""/>
  <rangeList sheetStid="164" master=""/>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conqueror</Company>
  <Application>Microsoft Excel</Application>
  <HeadingPairs>
    <vt:vector size="2" baseType="variant">
      <vt:variant>
        <vt:lpstr>工作表</vt:lpstr>
      </vt:variant>
      <vt:variant>
        <vt:i4>190</vt:i4>
      </vt:variant>
    </vt:vector>
  </HeadingPairs>
  <TitlesOfParts>
    <vt:vector size="190" baseType="lpstr">
      <vt:lpstr>资产负债表(旧)</vt:lpstr>
      <vt:lpstr>表头信息</vt:lpstr>
      <vt:lpstr>资产负债表</vt:lpstr>
      <vt:lpstr>2-分类汇总</vt:lpstr>
      <vt:lpstr>3-流动资产汇总</vt:lpstr>
      <vt:lpstr>3-1货币资金汇总表</vt:lpstr>
      <vt:lpstr>3-1-1现金</vt:lpstr>
      <vt:lpstr>3-1-2银行存款</vt:lpstr>
      <vt:lpstr>3-1-3其他货币资金</vt:lpstr>
      <vt:lpstr>3-2交易性金融资产汇总 </vt:lpstr>
      <vt:lpstr>3-2-1交易性-股票</vt:lpstr>
      <vt:lpstr>3-2-2交易性-债券</vt:lpstr>
      <vt:lpstr>3-2-3交易性-基金 </vt:lpstr>
      <vt:lpstr>3-3衍生金融资产</vt:lpstr>
      <vt:lpstr>3-4应收票据</vt:lpstr>
      <vt:lpstr>3-5应收账款</vt:lpstr>
      <vt:lpstr>3-6应收款项融资</vt:lpstr>
      <vt:lpstr>3-7预付账款</vt:lpstr>
      <vt:lpstr>3-8其他应收款汇总</vt:lpstr>
      <vt:lpstr>3-8-1应收利息</vt:lpstr>
      <vt:lpstr>3-8-2应收股利</vt:lpstr>
      <vt:lpstr>3-8-3其他应收款</vt:lpstr>
      <vt:lpstr>3-9存货汇总</vt:lpstr>
      <vt:lpstr>3-9-1材料采购（在途物资）</vt:lpstr>
      <vt:lpstr>3-9-2原材料</vt:lpstr>
      <vt:lpstr>3-9-3在库周转材料</vt:lpstr>
      <vt:lpstr>3-9-4委托加工物资</vt:lpstr>
      <vt:lpstr>3-9-5产成品（库存商品）</vt:lpstr>
      <vt:lpstr>3-9-6在产品（合同履约成本）</vt:lpstr>
      <vt:lpstr>3-9-7发出商品</vt:lpstr>
      <vt:lpstr>3-9-8在用周转材料</vt:lpstr>
      <vt:lpstr>3-9-9低值易耗品</vt:lpstr>
      <vt:lpstr>3-10合同资产</vt:lpstr>
      <vt:lpstr>3-11持有待售资产</vt:lpstr>
      <vt:lpstr>3-12一年到期非流动资产</vt:lpstr>
      <vt:lpstr>3-13其他流动资产</vt:lpstr>
      <vt:lpstr>4-非流动资产汇总</vt:lpstr>
      <vt:lpstr>4-1债权投资</vt:lpstr>
      <vt:lpstr>4-2其他债权投资</vt:lpstr>
      <vt:lpstr>4-3长期应收款</vt:lpstr>
      <vt:lpstr>4-4长期股权投资</vt:lpstr>
      <vt:lpstr>4-5其他权益工具投资</vt:lpstr>
      <vt:lpstr>4-6其他非流动金融资产汇总</vt:lpstr>
      <vt:lpstr>4-6-1其他非流动金融资产-股票</vt:lpstr>
      <vt:lpstr>4-6-2其他非流动金融资产-债券</vt:lpstr>
      <vt:lpstr>4-6-3其他非流动金融资产-基金</vt:lpstr>
      <vt:lpstr>4-7投资性房地产汇总</vt:lpstr>
      <vt:lpstr>4-7-1投资性房地产（房屋）</vt:lpstr>
      <vt:lpstr>4-7-2投资性房地产（房屋）</vt:lpstr>
      <vt:lpstr>4-7-3投资性房地产（土地）</vt:lpstr>
      <vt:lpstr>4-7-4投资性房地产（土地）</vt:lpstr>
      <vt:lpstr>4-8固定资产汇总</vt:lpstr>
      <vt:lpstr>4-8-1房屋建筑物</vt:lpstr>
      <vt:lpstr>4-8-2构筑物</vt:lpstr>
      <vt:lpstr>4-8-3管道沟槽</vt:lpstr>
      <vt:lpstr>农业公司</vt:lpstr>
      <vt:lpstr>4-8-5车辆</vt:lpstr>
      <vt:lpstr>4-8-7土地</vt:lpstr>
      <vt:lpstr>4-8-8固定资产清理</vt:lpstr>
      <vt:lpstr>4-9在建工程汇总</vt:lpstr>
      <vt:lpstr>4-9-1在建（土建）</vt:lpstr>
      <vt:lpstr>4-9-2在建（设备）</vt:lpstr>
      <vt:lpstr>4-9-3在建（工程物资）</vt:lpstr>
      <vt:lpstr>4-10生产性生物资产</vt:lpstr>
      <vt:lpstr>4-11油气资产</vt:lpstr>
      <vt:lpstr>4-12使用权资产</vt:lpstr>
      <vt:lpstr>4-13无形资产汇总</vt:lpstr>
      <vt:lpstr>4-13-1无形-土地</vt:lpstr>
      <vt:lpstr>4-13-2无形-矿业权</vt:lpstr>
      <vt:lpstr>4-13-3无形-其他</vt:lpstr>
      <vt:lpstr>4-14开发支出</vt:lpstr>
      <vt:lpstr>4-15商誉</vt:lpstr>
      <vt:lpstr>4-16长期待摊费用</vt:lpstr>
      <vt:lpstr>4-17递延所得税资产</vt:lpstr>
      <vt:lpstr>4-18其他非流动资产（临时设施）</vt:lpstr>
      <vt:lpstr>5-流动负债汇总</vt:lpstr>
      <vt:lpstr>5-1短期借款</vt:lpstr>
      <vt:lpstr>5-2交易性金融负债</vt:lpstr>
      <vt:lpstr>5-3衍生金融负债</vt:lpstr>
      <vt:lpstr>5-4应付票据</vt:lpstr>
      <vt:lpstr>5-5应付账款</vt:lpstr>
      <vt:lpstr>5-6预收账款</vt:lpstr>
      <vt:lpstr>5-7合同负债</vt:lpstr>
      <vt:lpstr>5-8应付职工薪酬</vt:lpstr>
      <vt:lpstr>5-9应交税费</vt:lpstr>
      <vt:lpstr>5-10其他应付款汇总</vt:lpstr>
      <vt:lpstr>5-10-1应付利息</vt:lpstr>
      <vt:lpstr>5-10-2应付股利</vt:lpstr>
      <vt:lpstr>5-10-3其他应付款</vt:lpstr>
      <vt:lpstr>5-11持有待售负债</vt:lpstr>
      <vt:lpstr>5-12一年到期非流动负债</vt:lpstr>
      <vt:lpstr>5-13其他流动负债</vt:lpstr>
      <vt:lpstr>6-非流动负债汇总</vt:lpstr>
      <vt:lpstr>6-1长期借款</vt:lpstr>
      <vt:lpstr>6-2应付债券</vt:lpstr>
      <vt:lpstr>6-3租赁负债</vt:lpstr>
      <vt:lpstr>6-4长期应付款汇总</vt:lpstr>
      <vt:lpstr>6-4-1长期应付款</vt:lpstr>
      <vt:lpstr>6-4-2专项应付款</vt:lpstr>
      <vt:lpstr>6-5预计负债</vt:lpstr>
      <vt:lpstr>6-6递延收益</vt:lpstr>
      <vt:lpstr>6-7递延所得税负债</vt:lpstr>
      <vt:lpstr>6-8其他非流动负债</vt:lpstr>
      <vt:lpstr>3-1-1现金 (2)</vt:lpstr>
      <vt:lpstr>3-1-2银行存款 (2)</vt:lpstr>
      <vt:lpstr>3-1-3其他货币资金 (2)</vt:lpstr>
      <vt:lpstr>3-2-1交易性-股票 (2)</vt:lpstr>
      <vt:lpstr>3-2-2交易性-债券 (2)</vt:lpstr>
      <vt:lpstr>3-2-3交易性-基金  (2)</vt:lpstr>
      <vt:lpstr>3-3衍生金融资产 (2)</vt:lpstr>
      <vt:lpstr>3-4应收票据 (2)</vt:lpstr>
      <vt:lpstr>3-5应收账款 (2)</vt:lpstr>
      <vt:lpstr>3-6应收款项融资 (2)</vt:lpstr>
      <vt:lpstr>3-7预付账款 (2)</vt:lpstr>
      <vt:lpstr>3-8-1应收利息 (2)</vt:lpstr>
      <vt:lpstr>3-8-2应收股利 (2)</vt:lpstr>
      <vt:lpstr>3-8-3其他应收款 (2)</vt:lpstr>
      <vt:lpstr>3-9-1材料采购（在途物资） (2)</vt:lpstr>
      <vt:lpstr>3-9-2原材料 (2)</vt:lpstr>
      <vt:lpstr>3-9-3在库周转材料 (2)</vt:lpstr>
      <vt:lpstr>3-9-4委托加工物资 (2)</vt:lpstr>
      <vt:lpstr>3-9-5产成品（库存商品） (2)</vt:lpstr>
      <vt:lpstr>3-9-6在产品（合同履约成本） (2)</vt:lpstr>
      <vt:lpstr>3-9-7发出商品 (2)</vt:lpstr>
      <vt:lpstr>3-9-8在用周转材料 (2)</vt:lpstr>
      <vt:lpstr>3-9-9低值易耗品 (2)</vt:lpstr>
      <vt:lpstr>3-10合同资产 (2)</vt:lpstr>
      <vt:lpstr>3-11持有待售资产 (2)</vt:lpstr>
      <vt:lpstr>3-12一年到期非流动资产 (2)</vt:lpstr>
      <vt:lpstr>3-13其他流动资产 (2)</vt:lpstr>
      <vt:lpstr>4-1债权投资 (2)</vt:lpstr>
      <vt:lpstr>4-2其他债权投资 (2)</vt:lpstr>
      <vt:lpstr>4-3长期应收款 (2)</vt:lpstr>
      <vt:lpstr>4-4长期股权投资 (2)</vt:lpstr>
      <vt:lpstr>4-5其他权益工具投资 (2)</vt:lpstr>
      <vt:lpstr>4-6-1其他非流动金融资产-股票 (2)</vt:lpstr>
      <vt:lpstr>4-6-2其他非流动金融资产-债券 (2)</vt:lpstr>
      <vt:lpstr>4-6-3其他非流动金融资产-基金 (2)</vt:lpstr>
      <vt:lpstr>4-7-1投资性房地产（房屋） (2)</vt:lpstr>
      <vt:lpstr>4-7-2投资性房地产（房屋） (2)</vt:lpstr>
      <vt:lpstr>4-7-3投资性房地产（土地） (2)</vt:lpstr>
      <vt:lpstr>4-7-4投资性房地产（土地） (2)</vt:lpstr>
      <vt:lpstr>4-8-1房屋建筑物 (2)</vt:lpstr>
      <vt:lpstr>4-8-2构筑物 (2)</vt:lpstr>
      <vt:lpstr>4-8-3管道沟槽 (2)</vt:lpstr>
      <vt:lpstr>4-8-4机器设备 (2)</vt:lpstr>
      <vt:lpstr>4-8-5车辆 (2)</vt:lpstr>
      <vt:lpstr>4-8-6电子设备 (2)</vt:lpstr>
      <vt:lpstr>4-8-7土地 (2)</vt:lpstr>
      <vt:lpstr>4-8-8固定资产清理 (2)</vt:lpstr>
      <vt:lpstr>4-9-1在建（土建） (2)</vt:lpstr>
      <vt:lpstr>4-9-2在建（设备） (2)</vt:lpstr>
      <vt:lpstr>4-9-3在建（工程物资） (2)</vt:lpstr>
      <vt:lpstr>4-10生产性生物资产 (2)</vt:lpstr>
      <vt:lpstr>4-11油气资产 (2)</vt:lpstr>
      <vt:lpstr>4-12使用权资产 (2)</vt:lpstr>
      <vt:lpstr>4-13-1无形-土地 (2)</vt:lpstr>
      <vt:lpstr>4-13-2无形-矿业权 (2)</vt:lpstr>
      <vt:lpstr>4-13-3无形-其他 (2)</vt:lpstr>
      <vt:lpstr>4-14开发支出 (2)</vt:lpstr>
      <vt:lpstr>4-15商誉 (2)</vt:lpstr>
      <vt:lpstr>4-16长期待摊费用 (2)</vt:lpstr>
      <vt:lpstr>4-17递延所得税资产 (2)</vt:lpstr>
      <vt:lpstr>4-18其他非流动资产（临时设施） (2)</vt:lpstr>
      <vt:lpstr>5-1短期借款 (2)</vt:lpstr>
      <vt:lpstr>5-2交易性金融负债 (2)</vt:lpstr>
      <vt:lpstr>5-3衍生金融负债 (2)</vt:lpstr>
      <vt:lpstr>5-4应付票据 (2)</vt:lpstr>
      <vt:lpstr>5-5应付账款 (2)</vt:lpstr>
      <vt:lpstr>5-6预收账款 (2)</vt:lpstr>
      <vt:lpstr>5-7合同负债 (2)</vt:lpstr>
      <vt:lpstr>5-8应付职工薪酬 (2)</vt:lpstr>
      <vt:lpstr>5-9应交税费 (2)</vt:lpstr>
      <vt:lpstr>5-10-1应付利息 (2)</vt:lpstr>
      <vt:lpstr>5-10-2应付股利 (2)</vt:lpstr>
      <vt:lpstr>5-10-3其他应付款 (2)</vt:lpstr>
      <vt:lpstr>5-11持有待售负债 (2)</vt:lpstr>
      <vt:lpstr>5-12一年到期非流动负债 (2)</vt:lpstr>
      <vt:lpstr>5-13其他流动负债 (2)</vt:lpstr>
      <vt:lpstr>6-1长期借款 (2)</vt:lpstr>
      <vt:lpstr>6-2应付债券 (2)</vt:lpstr>
      <vt:lpstr>6-3租赁负债 (2)</vt:lpstr>
      <vt:lpstr>6-4-1长期应付款 (2)</vt:lpstr>
      <vt:lpstr>6-4-2专项应付款 (2)</vt:lpstr>
      <vt:lpstr>6-5预计负债 (2)</vt:lpstr>
      <vt:lpstr>6-6递延收益 (2)</vt:lpstr>
      <vt:lpstr>6-7递延所得税负债 (2)</vt:lpstr>
      <vt:lpstr>6-8其他非流动负债 (2)</vt:lpstr>
      <vt:lpstr>00000000</vt:lpstr>
      <vt:lpstr>账龄分析表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正衡房地产资产评估有限公司</dc:title>
  <dc:creator>王宇晨</dc:creator>
  <cp:lastModifiedBy>Administrator</cp:lastModifiedBy>
  <dcterms:created xsi:type="dcterms:W3CDTF">1999-04-07T08:44:00Z</dcterms:created>
  <cp:lastPrinted>2016-10-25T03:02:00Z</cp:lastPrinted>
  <dcterms:modified xsi:type="dcterms:W3CDTF">2022-12-12T05:50:40Z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2052-11.1.0.12763</vt:lpwstr>
  </property>
  <property fmtid="{D5CDD505-2E9C-101B-9397-08002B2CF9AE}" pid="3" name="ICV">
    <vt:lpwstr>D20C594AA32B429D9874FE3474807013</vt:lpwstr>
  </property>
  <property fmtid="{D5CDD505-2E9C-101B-9397-08002B2CF9AE}" pid="4" name="commondata">
    <vt:lpwstr>eyJoZGlkIjoiMzJmY2UwOTM4MTVmMjM0Yjc4Y2E0MWVjMzY3M2U0NTcifQ==</vt:lpwstr>
  </property>
</Properties>
</file>